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djangroupe.sharepoint.com/sites/Directionadministrativeetfinancire/Direction administrative et financire/Sas Adjan Consulting/"/>
    </mc:Choice>
  </mc:AlternateContent>
  <xr:revisionPtr revIDLastSave="178" documentId="8_{431C3DFF-5F3F-45F7-A891-97AE2D2F5E4D}" xr6:coauthVersionLast="47" xr6:coauthVersionMax="47" xr10:uidLastSave="{D0394BFC-09CA-47D0-B132-BD6477864110}"/>
  <bookViews>
    <workbookView xWindow="28680" yWindow="-120" windowWidth="29040" windowHeight="15720" xr2:uid="{411800D2-3A0B-4805-A06C-87CA84FFE0AF}"/>
  </bookViews>
  <sheets>
    <sheet name="Budget 2026" sheetId="3" r:id="rId1"/>
    <sheet name="Attérissage 2025" sheetId="7" r:id="rId2"/>
    <sheet name="Grand livre" sheetId="6" r:id="rId3"/>
    <sheet name="Indicateurs" sheetId="4" r:id="rId4"/>
    <sheet name="Trésorerie" sheetId="1" r:id="rId5"/>
    <sheet name="BP annuel" sheetId="2" r:id="rId6"/>
  </sheets>
  <definedNames>
    <definedName name="_xlnm._FilterDatabase" localSheetId="0" hidden="1">'Budget 2026'!$A$7:$AR$7</definedName>
    <definedName name="_xlnm._FilterDatabase" localSheetId="2" hidden="1">'Grand livre'!$A$3:$I$892</definedName>
    <definedName name="_xlnm.Print_Area" localSheetId="1">'Attérissage 2025'!$B$1:$AR$52</definedName>
    <definedName name="_xlnm.Print_Area" localSheetId="0">'Budget 2026'!$B$1:$AS$57</definedName>
    <definedName name="_xlnm.Print_Area" localSheetId="3">Indicateurs!$A$2:$I$27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8" i="3" l="1"/>
  <c r="T38" i="3"/>
  <c r="S38" i="3"/>
  <c r="R38" i="3"/>
  <c r="Q38" i="3"/>
  <c r="P38" i="3"/>
  <c r="O38" i="3"/>
  <c r="N38" i="3"/>
  <c r="C38" i="3" s="1"/>
  <c r="M38" i="3"/>
  <c r="L38" i="3"/>
  <c r="K38" i="3"/>
  <c r="J38" i="3"/>
  <c r="U37" i="3"/>
  <c r="T37" i="3"/>
  <c r="S37" i="3"/>
  <c r="R37" i="3"/>
  <c r="Q37" i="3"/>
  <c r="P37" i="3"/>
  <c r="O37" i="3"/>
  <c r="N37" i="3"/>
  <c r="C37" i="3" s="1"/>
  <c r="M37" i="3"/>
  <c r="L37" i="3"/>
  <c r="K37" i="3"/>
  <c r="J37" i="3"/>
  <c r="U29" i="3" l="1"/>
  <c r="T29" i="3"/>
  <c r="S29" i="3"/>
  <c r="R29" i="3"/>
  <c r="Q29" i="3"/>
  <c r="P29" i="3"/>
  <c r="O29" i="3"/>
  <c r="N29" i="3"/>
  <c r="M29" i="3"/>
  <c r="L29" i="3"/>
  <c r="K29" i="3"/>
  <c r="J29" i="3"/>
  <c r="U28" i="3"/>
  <c r="T28" i="3"/>
  <c r="S28" i="3"/>
  <c r="R28" i="3"/>
  <c r="Q28" i="3"/>
  <c r="P28" i="3"/>
  <c r="O28" i="3"/>
  <c r="N28" i="3"/>
  <c r="M28" i="3"/>
  <c r="L28" i="3"/>
  <c r="K28" i="3"/>
  <c r="J28" i="3"/>
  <c r="U25" i="3"/>
  <c r="T25" i="3"/>
  <c r="S25" i="3"/>
  <c r="R25" i="3"/>
  <c r="O25" i="3"/>
  <c r="N25" i="3"/>
  <c r="M25" i="3"/>
  <c r="L25" i="3"/>
  <c r="K25" i="3"/>
  <c r="J25" i="3"/>
  <c r="U24" i="3"/>
  <c r="T24" i="3"/>
  <c r="S24" i="3"/>
  <c r="R24" i="3"/>
  <c r="O24" i="3"/>
  <c r="N24" i="3"/>
  <c r="M24" i="3"/>
  <c r="L24" i="3"/>
  <c r="K24" i="3"/>
  <c r="J24" i="3"/>
  <c r="U23" i="3"/>
  <c r="T23" i="3"/>
  <c r="S23" i="3"/>
  <c r="R23" i="3"/>
  <c r="O23" i="3"/>
  <c r="N23" i="3"/>
  <c r="M23" i="3"/>
  <c r="L23" i="3"/>
  <c r="C23" i="3" s="1"/>
  <c r="K23" i="3"/>
  <c r="J23" i="3"/>
  <c r="U22" i="3"/>
  <c r="T22" i="3"/>
  <c r="S22" i="3"/>
  <c r="R22" i="3"/>
  <c r="Q22" i="3"/>
  <c r="P22" i="3"/>
  <c r="O22" i="3"/>
  <c r="N22" i="3"/>
  <c r="M22" i="3"/>
  <c r="L22" i="3"/>
  <c r="K22" i="3"/>
  <c r="J22" i="3"/>
  <c r="U21" i="3"/>
  <c r="T21" i="3"/>
  <c r="S21" i="3"/>
  <c r="R21" i="3"/>
  <c r="Q21" i="3"/>
  <c r="P21" i="3"/>
  <c r="O21" i="3"/>
  <c r="N21" i="3"/>
  <c r="M21" i="3"/>
  <c r="L21" i="3"/>
  <c r="K21" i="3"/>
  <c r="J21" i="3"/>
  <c r="D19" i="3"/>
  <c r="E19" i="3"/>
  <c r="G19" i="3"/>
  <c r="H19" i="3"/>
  <c r="I19" i="3"/>
  <c r="U12" i="3"/>
  <c r="T12" i="3"/>
  <c r="S12" i="3"/>
  <c r="R12" i="3"/>
  <c r="O12" i="3"/>
  <c r="N12" i="3"/>
  <c r="M12" i="3"/>
  <c r="L12" i="3"/>
  <c r="K12" i="3"/>
  <c r="J12" i="3"/>
  <c r="J11" i="3"/>
  <c r="K11" i="3"/>
  <c r="L11" i="3"/>
  <c r="M11" i="3"/>
  <c r="N11" i="3"/>
  <c r="O11" i="3"/>
  <c r="R11" i="3"/>
  <c r="S11" i="3"/>
  <c r="T11" i="3"/>
  <c r="U11" i="3"/>
  <c r="U10" i="3"/>
  <c r="T10" i="3"/>
  <c r="S10" i="3"/>
  <c r="R10" i="3"/>
  <c r="O10" i="3"/>
  <c r="N10" i="3"/>
  <c r="M10" i="3"/>
  <c r="L10" i="3"/>
  <c r="K10" i="3"/>
  <c r="J10" i="3"/>
  <c r="I5" i="3"/>
  <c r="I6" i="3"/>
  <c r="I53" i="3"/>
  <c r="I41" i="3"/>
  <c r="I45" i="3"/>
  <c r="I51" i="3"/>
  <c r="C49" i="3"/>
  <c r="C48" i="3"/>
  <c r="C47" i="3"/>
  <c r="C43" i="3"/>
  <c r="C45" i="3" s="1"/>
  <c r="C39" i="3"/>
  <c r="C36" i="3"/>
  <c r="C35" i="3"/>
  <c r="C34" i="3"/>
  <c r="C33" i="3"/>
  <c r="C32" i="3"/>
  <c r="C31" i="3"/>
  <c r="C30" i="3"/>
  <c r="C29" i="3"/>
  <c r="C27" i="3"/>
  <c r="C26" i="3"/>
  <c r="C17" i="3"/>
  <c r="C16" i="3"/>
  <c r="C15" i="3"/>
  <c r="C14" i="3"/>
  <c r="C13" i="3"/>
  <c r="C9" i="3"/>
  <c r="C50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C46" i="7"/>
  <c r="F43" i="7"/>
  <c r="F46" i="7" s="1"/>
  <c r="E43" i="7"/>
  <c r="D43" i="7" s="1"/>
  <c r="D46" i="7" s="1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E40" i="7"/>
  <c r="F38" i="7"/>
  <c r="F40" i="7" s="1"/>
  <c r="E38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G36" i="7"/>
  <c r="F34" i="7"/>
  <c r="E34" i="7"/>
  <c r="D34" i="7" s="1"/>
  <c r="F33" i="7"/>
  <c r="E33" i="7"/>
  <c r="D33" i="7"/>
  <c r="F32" i="7"/>
  <c r="E32" i="7"/>
  <c r="D32" i="7"/>
  <c r="F31" i="7"/>
  <c r="E31" i="7"/>
  <c r="D31" i="7"/>
  <c r="F30" i="7"/>
  <c r="E30" i="7"/>
  <c r="D30" i="7" s="1"/>
  <c r="F29" i="7"/>
  <c r="E29" i="7"/>
  <c r="D29" i="7" s="1"/>
  <c r="F28" i="7"/>
  <c r="E28" i="7"/>
  <c r="D28" i="7" s="1"/>
  <c r="F27" i="7"/>
  <c r="D27" i="7" s="1"/>
  <c r="E27" i="7"/>
  <c r="F26" i="7"/>
  <c r="D26" i="7" s="1"/>
  <c r="E26" i="7"/>
  <c r="H25" i="7"/>
  <c r="H36" i="7" s="1"/>
  <c r="F25" i="7"/>
  <c r="E25" i="7"/>
  <c r="E36" i="7" s="1"/>
  <c r="C25" i="7"/>
  <c r="F24" i="7"/>
  <c r="D24" i="7" s="1"/>
  <c r="E24" i="7"/>
  <c r="F23" i="7"/>
  <c r="E23" i="7"/>
  <c r="D23" i="7"/>
  <c r="F22" i="7"/>
  <c r="E22" i="7"/>
  <c r="D22" i="7"/>
  <c r="C22" i="7"/>
  <c r="F21" i="7"/>
  <c r="E21" i="7"/>
  <c r="D21" i="7" s="1"/>
  <c r="F20" i="7"/>
  <c r="D20" i="7" s="1"/>
  <c r="E20" i="7"/>
  <c r="F19" i="7"/>
  <c r="F36" i="7" s="1"/>
  <c r="C19" i="7"/>
  <c r="C36" i="7" s="1"/>
  <c r="C52" i="7" s="1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R48" i="7" s="1"/>
  <c r="Q17" i="7"/>
  <c r="Q48" i="7" s="1"/>
  <c r="P17" i="7"/>
  <c r="P48" i="7" s="1"/>
  <c r="O17" i="7"/>
  <c r="O48" i="7" s="1"/>
  <c r="N17" i="7"/>
  <c r="N48" i="7" s="1"/>
  <c r="M17" i="7"/>
  <c r="M48" i="7" s="1"/>
  <c r="L17" i="7"/>
  <c r="L48" i="7" s="1"/>
  <c r="K17" i="7"/>
  <c r="K48" i="7" s="1"/>
  <c r="J17" i="7"/>
  <c r="J48" i="7" s="1"/>
  <c r="I17" i="7"/>
  <c r="I48" i="7" s="1"/>
  <c r="H17" i="7"/>
  <c r="G17" i="7"/>
  <c r="G48" i="7" s="1"/>
  <c r="H15" i="7"/>
  <c r="F15" i="7"/>
  <c r="F17" i="7" s="1"/>
  <c r="E15" i="7"/>
  <c r="D15" i="7" s="1"/>
  <c r="E14" i="7"/>
  <c r="D14" i="7" s="1"/>
  <c r="E13" i="7"/>
  <c r="D13" i="7"/>
  <c r="E12" i="7"/>
  <c r="D12" i="7"/>
  <c r="E11" i="7"/>
  <c r="D11" i="7" s="1"/>
  <c r="E10" i="7"/>
  <c r="D10" i="7" s="1"/>
  <c r="E9" i="7"/>
  <c r="E17" i="7" s="1"/>
  <c r="D9" i="7"/>
  <c r="I7" i="7"/>
  <c r="I6" i="7" s="1"/>
  <c r="H6" i="7"/>
  <c r="G6" i="7"/>
  <c r="H5" i="7"/>
  <c r="G5" i="7"/>
  <c r="D51" i="3"/>
  <c r="H51" i="3"/>
  <c r="H45" i="3"/>
  <c r="G1" i="6"/>
  <c r="D29" i="3"/>
  <c r="D26" i="3"/>
  <c r="D21" i="3"/>
  <c r="C12" i="3" l="1"/>
  <c r="C28" i="3"/>
  <c r="C21" i="3"/>
  <c r="C41" i="3" s="1"/>
  <c r="C24" i="3"/>
  <c r="C22" i="3"/>
  <c r="C10" i="3"/>
  <c r="C19" i="3" s="1"/>
  <c r="C11" i="3"/>
  <c r="C51" i="3"/>
  <c r="H41" i="3"/>
  <c r="F48" i="7"/>
  <c r="H48" i="7"/>
  <c r="D17" i="7"/>
  <c r="J7" i="7"/>
  <c r="E46" i="7"/>
  <c r="E48" i="7" s="1"/>
  <c r="I5" i="7"/>
  <c r="D38" i="7"/>
  <c r="D40" i="7" s="1"/>
  <c r="D25" i="7"/>
  <c r="D36" i="7" s="1"/>
  <c r="D41" i="3"/>
  <c r="G43" i="3"/>
  <c r="C53" i="3" l="1"/>
  <c r="C57" i="3"/>
  <c r="H53" i="3"/>
  <c r="D53" i="3"/>
  <c r="D55" i="3" s="1"/>
  <c r="D57" i="3" s="1"/>
  <c r="F43" i="3"/>
  <c r="F45" i="3" s="1"/>
  <c r="G45" i="3"/>
  <c r="F48" i="3"/>
  <c r="F51" i="3" s="1"/>
  <c r="G51" i="3"/>
  <c r="J6" i="7"/>
  <c r="J5" i="7"/>
  <c r="K7" i="7"/>
  <c r="D48" i="7"/>
  <c r="F28" i="3"/>
  <c r="F29" i="3"/>
  <c r="F30" i="3"/>
  <c r="F31" i="3"/>
  <c r="F32" i="3"/>
  <c r="F33" i="3"/>
  <c r="F34" i="3"/>
  <c r="F35" i="3"/>
  <c r="F36" i="3"/>
  <c r="F38" i="3"/>
  <c r="F39" i="3"/>
  <c r="F22" i="3"/>
  <c r="F24" i="3"/>
  <c r="F26" i="3"/>
  <c r="F10" i="3"/>
  <c r="F14" i="3"/>
  <c r="F15" i="3"/>
  <c r="F16" i="3"/>
  <c r="F17" i="3"/>
  <c r="K5" i="7" l="1"/>
  <c r="K6" i="7"/>
  <c r="L7" i="7"/>
  <c r="F13" i="3"/>
  <c r="F27" i="3"/>
  <c r="F41" i="3" s="1"/>
  <c r="G41" i="3"/>
  <c r="F9" i="3"/>
  <c r="F19" i="3" s="1"/>
  <c r="G53" i="3" l="1"/>
  <c r="L5" i="7"/>
  <c r="M7" i="7"/>
  <c r="L6" i="7"/>
  <c r="F53" i="3"/>
  <c r="S51" i="3"/>
  <c r="R51" i="3"/>
  <c r="Q51" i="3"/>
  <c r="P51" i="3"/>
  <c r="O51" i="3"/>
  <c r="N51" i="3"/>
  <c r="M51" i="3"/>
  <c r="L51" i="3"/>
  <c r="K51" i="3"/>
  <c r="J51" i="3"/>
  <c r="J7" i="3"/>
  <c r="K7" i="3" s="1"/>
  <c r="L7" i="3" s="1"/>
  <c r="M7" i="3" s="1"/>
  <c r="N7" i="3" s="1"/>
  <c r="O7" i="3" s="1"/>
  <c r="P7" i="3" s="1"/>
  <c r="Q7" i="3" s="1"/>
  <c r="R7" i="3" s="1"/>
  <c r="S7" i="3" s="1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M5" i="7" l="1"/>
  <c r="N7" i="7"/>
  <c r="M6" i="7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AF45" i="3"/>
  <c r="V45" i="3"/>
  <c r="U45" i="3"/>
  <c r="T45" i="3"/>
  <c r="W45" i="3"/>
  <c r="I8" i="2"/>
  <c r="E8" i="2"/>
  <c r="I7" i="2"/>
  <c r="F10" i="2"/>
  <c r="D10" i="2"/>
  <c r="C10" i="2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D9" i="1"/>
  <c r="D8" i="1" s="1"/>
  <c r="C8" i="1"/>
  <c r="C7" i="1"/>
  <c r="N5" i="7" l="1"/>
  <c r="O7" i="7"/>
  <c r="N6" i="7"/>
  <c r="AG45" i="3"/>
  <c r="X45" i="3"/>
  <c r="E10" i="2"/>
  <c r="D14" i="2"/>
  <c r="G10" i="2"/>
  <c r="F14" i="2"/>
  <c r="C14" i="2"/>
  <c r="H10" i="2"/>
  <c r="D7" i="1"/>
  <c r="E9" i="1"/>
  <c r="E7" i="2"/>
  <c r="P7" i="7" l="1"/>
  <c r="O5" i="7"/>
  <c r="O6" i="7"/>
  <c r="AH45" i="3"/>
  <c r="Y45" i="3"/>
  <c r="J45" i="3"/>
  <c r="J5" i="3"/>
  <c r="J6" i="3"/>
  <c r="E14" i="2"/>
  <c r="G12" i="2"/>
  <c r="E8" i="1"/>
  <c r="F9" i="1"/>
  <c r="E7" i="1"/>
  <c r="E12" i="2"/>
  <c r="G14" i="2"/>
  <c r="I12" i="2"/>
  <c r="I10" i="2"/>
  <c r="P6" i="7" l="1"/>
  <c r="Q7" i="7"/>
  <c r="P5" i="7"/>
  <c r="K5" i="3"/>
  <c r="K6" i="3"/>
  <c r="Z45" i="3"/>
  <c r="K45" i="3"/>
  <c r="J19" i="3"/>
  <c r="J53" i="3" s="1"/>
  <c r="AI45" i="3"/>
  <c r="H14" i="2"/>
  <c r="I14" i="2" s="1"/>
  <c r="F8" i="1"/>
  <c r="G9" i="1"/>
  <c r="F7" i="1"/>
  <c r="Q6" i="7" l="1"/>
  <c r="Q5" i="7"/>
  <c r="R7" i="7"/>
  <c r="L45" i="3"/>
  <c r="AA45" i="3"/>
  <c r="L5" i="3"/>
  <c r="L6" i="3"/>
  <c r="AJ45" i="3"/>
  <c r="K19" i="3"/>
  <c r="K53" i="3" s="1"/>
  <c r="H9" i="1"/>
  <c r="G7" i="1"/>
  <c r="G8" i="1"/>
  <c r="R6" i="7" l="1"/>
  <c r="R5" i="7"/>
  <c r="S7" i="7"/>
  <c r="M5" i="3"/>
  <c r="M6" i="3"/>
  <c r="M45" i="3"/>
  <c r="L19" i="3"/>
  <c r="L53" i="3" s="1"/>
  <c r="AB45" i="3"/>
  <c r="AK45" i="3"/>
  <c r="I9" i="1"/>
  <c r="H7" i="1"/>
  <c r="H8" i="1"/>
  <c r="S5" i="7" l="1"/>
  <c r="S6" i="7"/>
  <c r="T7" i="7"/>
  <c r="AL45" i="3"/>
  <c r="N45" i="3"/>
  <c r="N5" i="3"/>
  <c r="N6" i="3"/>
  <c r="AC45" i="3"/>
  <c r="M19" i="3"/>
  <c r="M53" i="3" s="1"/>
  <c r="J9" i="1"/>
  <c r="I7" i="1"/>
  <c r="I8" i="1"/>
  <c r="T5" i="7" l="1"/>
  <c r="U7" i="7"/>
  <c r="T6" i="7"/>
  <c r="O6" i="3"/>
  <c r="O5" i="3"/>
  <c r="O45" i="3"/>
  <c r="N19" i="3"/>
  <c r="N53" i="3" s="1"/>
  <c r="AD45" i="3"/>
  <c r="AE45" i="3"/>
  <c r="AM45" i="3"/>
  <c r="K9" i="1"/>
  <c r="J7" i="1"/>
  <c r="J8" i="1"/>
  <c r="U5" i="7" l="1"/>
  <c r="V7" i="7"/>
  <c r="U6" i="7"/>
  <c r="AN45" i="3"/>
  <c r="O19" i="3"/>
  <c r="O53" i="3" s="1"/>
  <c r="P45" i="3"/>
  <c r="P6" i="3"/>
  <c r="P5" i="3"/>
  <c r="K8" i="1"/>
  <c r="L9" i="1"/>
  <c r="K7" i="1"/>
  <c r="V5" i="7" l="1"/>
  <c r="W7" i="7"/>
  <c r="V6" i="7"/>
  <c r="Q6" i="3"/>
  <c r="Q5" i="3"/>
  <c r="P19" i="3"/>
  <c r="P53" i="3" s="1"/>
  <c r="AO45" i="3"/>
  <c r="Q45" i="3"/>
  <c r="L8" i="1"/>
  <c r="M9" i="1"/>
  <c r="L7" i="1"/>
  <c r="X7" i="7" l="1"/>
  <c r="W5" i="7"/>
  <c r="W6" i="7"/>
  <c r="R45" i="3"/>
  <c r="Q19" i="3"/>
  <c r="Q53" i="3" s="1"/>
  <c r="AQ45" i="3"/>
  <c r="AP45" i="3"/>
  <c r="R5" i="3"/>
  <c r="R6" i="3"/>
  <c r="M8" i="1"/>
  <c r="N9" i="1"/>
  <c r="M7" i="1"/>
  <c r="X6" i="7" l="1"/>
  <c r="Y7" i="7"/>
  <c r="X5" i="7"/>
  <c r="R19" i="3"/>
  <c r="R53" i="3" s="1"/>
  <c r="S45" i="3"/>
  <c r="S6" i="3"/>
  <c r="S5" i="3"/>
  <c r="T7" i="3"/>
  <c r="N8" i="1"/>
  <c r="O9" i="1"/>
  <c r="N7" i="1"/>
  <c r="Y6" i="7" l="1"/>
  <c r="Y5" i="7"/>
  <c r="Z7" i="7"/>
  <c r="U7" i="3"/>
  <c r="T5" i="3"/>
  <c r="T6" i="3"/>
  <c r="S19" i="3"/>
  <c r="O7" i="1"/>
  <c r="P9" i="1"/>
  <c r="O8" i="1"/>
  <c r="Z6" i="7" l="1"/>
  <c r="Z5" i="7"/>
  <c r="AA7" i="7"/>
  <c r="S53" i="3"/>
  <c r="V7" i="3"/>
  <c r="U5" i="3"/>
  <c r="U6" i="3"/>
  <c r="T19" i="3"/>
  <c r="Q9" i="1"/>
  <c r="P7" i="1"/>
  <c r="P8" i="1"/>
  <c r="AA5" i="7" l="1"/>
  <c r="AA6" i="7"/>
  <c r="AB7" i="7"/>
  <c r="U19" i="3"/>
  <c r="V6" i="3"/>
  <c r="V5" i="3"/>
  <c r="W7" i="3"/>
  <c r="R9" i="1"/>
  <c r="Q7" i="1"/>
  <c r="Q8" i="1"/>
  <c r="AB5" i="7" l="1"/>
  <c r="AC7" i="7"/>
  <c r="AB6" i="7"/>
  <c r="V19" i="3"/>
  <c r="W5" i="3"/>
  <c r="X7" i="3"/>
  <c r="W6" i="3"/>
  <c r="S9" i="1"/>
  <c r="R7" i="1"/>
  <c r="R8" i="1"/>
  <c r="AC5" i="7" l="1"/>
  <c r="AD7" i="7"/>
  <c r="AC6" i="7"/>
  <c r="X6" i="3"/>
  <c r="X5" i="3"/>
  <c r="Y7" i="3"/>
  <c r="W19" i="3"/>
  <c r="S8" i="1"/>
  <c r="T9" i="1"/>
  <c r="S7" i="1"/>
  <c r="AD5" i="7" l="1"/>
  <c r="AE7" i="7"/>
  <c r="AD6" i="7"/>
  <c r="X19" i="3"/>
  <c r="Y6" i="3"/>
  <c r="Z7" i="3"/>
  <c r="Y5" i="3"/>
  <c r="T8" i="1"/>
  <c r="U9" i="1"/>
  <c r="T7" i="1"/>
  <c r="AF7" i="7" l="1"/>
  <c r="AE5" i="7"/>
  <c r="AE6" i="7"/>
  <c r="AA7" i="3"/>
  <c r="Z6" i="3"/>
  <c r="Z5" i="3"/>
  <c r="Y19" i="3"/>
  <c r="U8" i="1"/>
  <c r="V9" i="1"/>
  <c r="U7" i="1"/>
  <c r="AF6" i="7" l="1"/>
  <c r="AG7" i="7"/>
  <c r="AF5" i="7"/>
  <c r="Z19" i="3"/>
  <c r="AA5" i="3"/>
  <c r="AA6" i="3"/>
  <c r="AB7" i="3"/>
  <c r="V8" i="1"/>
  <c r="W9" i="1"/>
  <c r="V7" i="1"/>
  <c r="AG6" i="7" l="1"/>
  <c r="AG5" i="7"/>
  <c r="AH7" i="7"/>
  <c r="AA19" i="3"/>
  <c r="AC7" i="3"/>
  <c r="AB5" i="3"/>
  <c r="AB6" i="3"/>
  <c r="X9" i="1"/>
  <c r="W7" i="1"/>
  <c r="W8" i="1"/>
  <c r="AH6" i="7" l="1"/>
  <c r="AH5" i="7"/>
  <c r="AI7" i="7"/>
  <c r="AD7" i="3"/>
  <c r="AC5" i="3"/>
  <c r="AC6" i="3"/>
  <c r="AB19" i="3"/>
  <c r="Y9" i="1"/>
  <c r="X7" i="1"/>
  <c r="X8" i="1"/>
  <c r="AI5" i="7" l="1"/>
  <c r="AI6" i="7"/>
  <c r="AJ7" i="7"/>
  <c r="AE7" i="3"/>
  <c r="AD5" i="3"/>
  <c r="AD6" i="3"/>
  <c r="AC19" i="3"/>
  <c r="Z9" i="1"/>
  <c r="Y7" i="1"/>
  <c r="Y8" i="1"/>
  <c r="AJ5" i="7" l="1"/>
  <c r="AK7" i="7"/>
  <c r="AJ6" i="7"/>
  <c r="AD19" i="3"/>
  <c r="AF7" i="3"/>
  <c r="AE5" i="3"/>
  <c r="AE6" i="3"/>
  <c r="AA9" i="1"/>
  <c r="Z7" i="1"/>
  <c r="Z8" i="1"/>
  <c r="AK5" i="7" l="1"/>
  <c r="AL7" i="7"/>
  <c r="AK6" i="7"/>
  <c r="AF6" i="3"/>
  <c r="AF5" i="3"/>
  <c r="AG7" i="3"/>
  <c r="AE19" i="3"/>
  <c r="AA8" i="1"/>
  <c r="AA7" i="1"/>
  <c r="AB9" i="1"/>
  <c r="AL5" i="7" l="1"/>
  <c r="AM7" i="7"/>
  <c r="AL6" i="7"/>
  <c r="AF19" i="3"/>
  <c r="AG6" i="3"/>
  <c r="AG5" i="3"/>
  <c r="AH7" i="3"/>
  <c r="AB8" i="1"/>
  <c r="AC9" i="1"/>
  <c r="AB7" i="1"/>
  <c r="AN7" i="7" l="1"/>
  <c r="AM5" i="7"/>
  <c r="AM6" i="7"/>
  <c r="AH5" i="3"/>
  <c r="AH6" i="3"/>
  <c r="AI7" i="3"/>
  <c r="AG19" i="3"/>
  <c r="AC8" i="1"/>
  <c r="AD9" i="1"/>
  <c r="AC7" i="1"/>
  <c r="AO7" i="7" l="1"/>
  <c r="AN6" i="7"/>
  <c r="AN5" i="7"/>
  <c r="AH19" i="3"/>
  <c r="AJ7" i="3"/>
  <c r="AI6" i="3"/>
  <c r="AI5" i="3"/>
  <c r="AD8" i="1"/>
  <c r="AE9" i="1"/>
  <c r="AD7" i="1"/>
  <c r="AO6" i="7" l="1"/>
  <c r="AO5" i="7"/>
  <c r="AP7" i="7"/>
  <c r="AK7" i="3"/>
  <c r="AJ5" i="3"/>
  <c r="AJ6" i="3"/>
  <c r="AI19" i="3"/>
  <c r="AE7" i="1"/>
  <c r="AF9" i="1"/>
  <c r="AE8" i="1"/>
  <c r="AP6" i="7" l="1"/>
  <c r="AP5" i="7"/>
  <c r="AK5" i="3"/>
  <c r="AL7" i="3"/>
  <c r="AK6" i="3"/>
  <c r="AJ19" i="3"/>
  <c r="AG9" i="1"/>
  <c r="AF7" i="1"/>
  <c r="AF8" i="1"/>
  <c r="AK19" i="3" l="1"/>
  <c r="AM7" i="3"/>
  <c r="AL6" i="3"/>
  <c r="AL5" i="3"/>
  <c r="AH9" i="1"/>
  <c r="AG7" i="1"/>
  <c r="AG8" i="1"/>
  <c r="AM6" i="3" l="1"/>
  <c r="AM5" i="3"/>
  <c r="AN7" i="3"/>
  <c r="AL19" i="3"/>
  <c r="AI9" i="1"/>
  <c r="AH7" i="1"/>
  <c r="AH8" i="1"/>
  <c r="AM19" i="3" l="1"/>
  <c r="AN6" i="3"/>
  <c r="AN5" i="3"/>
  <c r="AO7" i="3"/>
  <c r="AJ9" i="1"/>
  <c r="AI8" i="1"/>
  <c r="AI7" i="1"/>
  <c r="AO6" i="3" l="1"/>
  <c r="AO5" i="3"/>
  <c r="AP7" i="3"/>
  <c r="AN19" i="3"/>
  <c r="AK9" i="1"/>
  <c r="AJ8" i="1"/>
  <c r="AJ7" i="1"/>
  <c r="AO19" i="3" l="1"/>
  <c r="AP5" i="3"/>
  <c r="AQ7" i="3"/>
  <c r="AP6" i="3"/>
  <c r="AK8" i="1"/>
  <c r="AL9" i="1"/>
  <c r="AK7" i="1"/>
  <c r="AQ5" i="3" l="1"/>
  <c r="AQ6" i="3"/>
  <c r="AQ19" i="3"/>
  <c r="AP19" i="3"/>
  <c r="AL8" i="1"/>
  <c r="AL7" i="1"/>
</calcChain>
</file>

<file path=xl/sharedStrings.xml><?xml version="1.0" encoding="utf-8"?>
<sst xmlns="http://schemas.openxmlformats.org/spreadsheetml/2006/main" count="3941" uniqueCount="853">
  <si>
    <t>Adjan Consulting</t>
  </si>
  <si>
    <t>Trésorerie  prévisionnelle</t>
  </si>
  <si>
    <t>Solde compte courant SG</t>
  </si>
  <si>
    <t>Solde compte courant</t>
  </si>
  <si>
    <t>Nouvelle année scolaire</t>
  </si>
  <si>
    <t>Nouvelle année civile</t>
  </si>
  <si>
    <t>CA formation alternance</t>
  </si>
  <si>
    <t>CA POEC</t>
  </si>
  <si>
    <t>CA accompagnement recrutement</t>
  </si>
  <si>
    <t>Subvention d'exploitation</t>
  </si>
  <si>
    <t>Subvention d'équipement</t>
  </si>
  <si>
    <t>Apport compte courant d'associé ARJAN</t>
  </si>
  <si>
    <t>Apport compte courant d'associé ADJAN CONSULTING</t>
  </si>
  <si>
    <t>Apport compte courant d'associé HIGH JACK</t>
  </si>
  <si>
    <t>Apport compte courant d'associé SCI LUCIOLE</t>
  </si>
  <si>
    <t>Mobilisation emprunt 1</t>
  </si>
  <si>
    <t>Mobilisation emprunt 2</t>
  </si>
  <si>
    <t>Mobilisation emprunt 3</t>
  </si>
  <si>
    <t>Autres encaissements</t>
  </si>
  <si>
    <t>Total encaissements</t>
  </si>
  <si>
    <t>Achats de marchandises (1er équipement)</t>
  </si>
  <si>
    <t>Directeurs de programme</t>
  </si>
  <si>
    <t>Formateur réferent</t>
  </si>
  <si>
    <t>Formateur externe</t>
  </si>
  <si>
    <t>Jury et location examen</t>
  </si>
  <si>
    <t>Sponsoring</t>
  </si>
  <si>
    <t>Publicité, prospection et communication</t>
  </si>
  <si>
    <t>Voyages et déplacements</t>
  </si>
  <si>
    <t>Honoraires juridiques et comptables</t>
  </si>
  <si>
    <t>Logiciels</t>
  </si>
  <si>
    <t>Locations et charges immobilières</t>
  </si>
  <si>
    <t>Locations voitures</t>
  </si>
  <si>
    <t>Carburant</t>
  </si>
  <si>
    <t>Charges diverses</t>
  </si>
  <si>
    <t>Frais télécommunications</t>
  </si>
  <si>
    <t>Petits équipements et fournitures</t>
  </si>
  <si>
    <t>Services bancaires</t>
  </si>
  <si>
    <t>Assurances</t>
  </si>
  <si>
    <t>Etudes et prestations de services</t>
  </si>
  <si>
    <t>Charges variables formateurs et examens</t>
  </si>
  <si>
    <t>Salaires net</t>
  </si>
  <si>
    <t>Prélèvement à la source</t>
  </si>
  <si>
    <t>Urssaf</t>
  </si>
  <si>
    <t>Retraite</t>
  </si>
  <si>
    <t>Pôle emploi</t>
  </si>
  <si>
    <t>Prévoyance</t>
  </si>
  <si>
    <t>Mutuelle</t>
  </si>
  <si>
    <t>Tva à payer</t>
  </si>
  <si>
    <t>Cfe</t>
  </si>
  <si>
    <t>Cvae</t>
  </si>
  <si>
    <t>Taxe sur les salaires</t>
  </si>
  <si>
    <t>Impôt sur les sociétés</t>
  </si>
  <si>
    <t>Remboursement compte courant d'associé ARJAN</t>
  </si>
  <si>
    <t>Remboursement compte courant d'associé ADJAN CONSULTING</t>
  </si>
  <si>
    <t>Remboursement compte courant d'associé HIGH JACK</t>
  </si>
  <si>
    <t>Remboursement compte courant d'associé SCI LUCIOLE</t>
  </si>
  <si>
    <t>x</t>
  </si>
  <si>
    <t>Remboursement emprunt SG 45K Pge éch le 23/04/26</t>
  </si>
  <si>
    <t>Remboursement emprunt SG 45K Equipement éch 05/08/24</t>
  </si>
  <si>
    <t>Crédit bail mobilier 1 éch 24/08/26</t>
  </si>
  <si>
    <t>Crédit bail mobilier 2 éch 24/01/27</t>
  </si>
  <si>
    <t>Investissements 1</t>
  </si>
  <si>
    <t>Investissements 2</t>
  </si>
  <si>
    <t>Investissements 3</t>
  </si>
  <si>
    <t>Autres décaissements</t>
  </si>
  <si>
    <t>Total décaissements</t>
  </si>
  <si>
    <t>Business Plan mensuel</t>
  </si>
  <si>
    <t xml:space="preserve">Formations courtes / CPF </t>
  </si>
  <si>
    <t>Evènementiels 8/9</t>
  </si>
  <si>
    <t xml:space="preserve">Appel d'offre </t>
  </si>
  <si>
    <t>Apport d'affaires externe</t>
  </si>
  <si>
    <t>Subventions d'exploitation</t>
  </si>
  <si>
    <t>Autres produits</t>
  </si>
  <si>
    <t>Total produits d'exploitation</t>
  </si>
  <si>
    <t>Prestations formation courte</t>
  </si>
  <si>
    <t xml:space="preserve">Rem Présidence </t>
  </si>
  <si>
    <t>Loyers et charges immobilières</t>
  </si>
  <si>
    <t>Cotisations aux organisationset abonnements</t>
  </si>
  <si>
    <t>Cet</t>
  </si>
  <si>
    <t>Charges de personnel</t>
  </si>
  <si>
    <t>Autres charges</t>
  </si>
  <si>
    <t>Total charge d'exploitations</t>
  </si>
  <si>
    <t>Intérêts et charges assimilées</t>
  </si>
  <si>
    <t>Charges financières</t>
  </si>
  <si>
    <t>Charges sur exercices antérieurs</t>
  </si>
  <si>
    <t>Créances irécouvrables</t>
  </si>
  <si>
    <t>Charges exceptionnelles</t>
  </si>
  <si>
    <t>Résultat avant impôt</t>
  </si>
  <si>
    <t>Résultat net</t>
  </si>
  <si>
    <t>Business Plan annuel</t>
  </si>
  <si>
    <t>Compte de résultat</t>
  </si>
  <si>
    <t>YoY</t>
  </si>
  <si>
    <t>CA</t>
  </si>
  <si>
    <t>charge d'exploîtation</t>
  </si>
  <si>
    <t>charge financières</t>
  </si>
  <si>
    <t>Résultat avant IS</t>
  </si>
  <si>
    <t>Impôts sur les sociétés</t>
  </si>
  <si>
    <t>Résultat après IS</t>
  </si>
  <si>
    <t>²</t>
  </si>
  <si>
    <t>ADJAN CONSULTING</t>
  </si>
  <si>
    <t>ETAT au 16/11/2025</t>
  </si>
  <si>
    <t>RESULTAT A DATE</t>
  </si>
  <si>
    <t>CREANCES</t>
  </si>
  <si>
    <t>Factures client en attentes dont 31k€ d'EFFOR SB</t>
  </si>
  <si>
    <t>Solde en banque</t>
  </si>
  <si>
    <t>Avance en compte courant de la part d'ARJAN</t>
  </si>
  <si>
    <t>DETTES</t>
  </si>
  <si>
    <t>Factures fournisseurs à régler</t>
  </si>
  <si>
    <t>Masse salariale chargée à venir</t>
  </si>
  <si>
    <t>Budget 2025</t>
  </si>
  <si>
    <t>Location</t>
  </si>
  <si>
    <t>Réalisé au 17/11</t>
  </si>
  <si>
    <t>A réaliser</t>
  </si>
  <si>
    <t>Attérissage 2025</t>
  </si>
  <si>
    <t>N° de compte</t>
  </si>
  <si>
    <t>Date</t>
  </si>
  <si>
    <t>Journal</t>
  </si>
  <si>
    <t>Libellé de pièce</t>
  </si>
  <si>
    <t>Débit</t>
  </si>
  <si>
    <t>Crédit</t>
  </si>
  <si>
    <t>Solde</t>
  </si>
  <si>
    <t>Catégories analytiques</t>
  </si>
  <si>
    <t>HA</t>
  </si>
  <si>
    <t>Facture ANNE-LISE ROMANGEON - F2500001-test</t>
  </si>
  <si>
    <t>Formations</t>
  </si>
  <si>
    <t>60400000000000</t>
  </si>
  <si>
    <t>Facture HAPPINESS-FM - 111</t>
  </si>
  <si>
    <t>Facture CJAM &amp; CO - 2025-003</t>
  </si>
  <si>
    <t>Facture Maiwen DANTON - ADJAN300125</t>
  </si>
  <si>
    <t>Facture READ360 - F-2025-111</t>
  </si>
  <si>
    <t>Facture HELENA WEISSE PER'FORMER - F2500004</t>
  </si>
  <si>
    <t>Facture AGILE ALTERITY - 202503-5</t>
  </si>
  <si>
    <t>Facture ECOLE SPORT REIMS STE ANNE CARNOT CHATIL - PRESTA-23-24-005</t>
  </si>
  <si>
    <t>Facture LAURENT DUCLOS - 20250319ADJAN23</t>
  </si>
  <si>
    <t>Facture K6 CONSULTING - FCV-2025-03-24-520</t>
  </si>
  <si>
    <t>Facture ECLOS'IONS - FA2503-0342</t>
  </si>
  <si>
    <t>Facture HVF - F-2025-0005</t>
  </si>
  <si>
    <t>Facture READ360 - F-2025-121</t>
  </si>
  <si>
    <t>Facture ECLOS'IONS - FA2504-0425</t>
  </si>
  <si>
    <t>Facture PROMASPORT - PS-FAC-2025/028</t>
  </si>
  <si>
    <t>Facture PROMASPORT - PS-FAC-2025/029</t>
  </si>
  <si>
    <t>Facture ANNE-LISE ROMANGEON - 2025</t>
  </si>
  <si>
    <t>Facture HELENA WEISSE PER'FORMER - F2500008</t>
  </si>
  <si>
    <t>Facture Formations - ALP DEVELOPPEMENT QSE - F202504452</t>
  </si>
  <si>
    <t>Facture HVF - F-2025-0010</t>
  </si>
  <si>
    <t>Facture HIGH JACK - 2025-0000438</t>
  </si>
  <si>
    <t>Facture HIGH JACK - 2025-0000447</t>
  </si>
  <si>
    <t>Facture LAURENT DUCLOS - 20250515ADJAN24</t>
  </si>
  <si>
    <t>Facture HVF - F-2025-0013</t>
  </si>
  <si>
    <t>Facture CORALIE BEGEOT THERAPEUTE - F-2025-456</t>
  </si>
  <si>
    <t>Facture DAMIEN GUILLAUME-BONNIN - 202514</t>
  </si>
  <si>
    <t>Facture DAMIEN GUILLAUME-BONNIN - 202515</t>
  </si>
  <si>
    <t>Facture DAMIEN GUILLAUME-BONNIN - 202516</t>
  </si>
  <si>
    <t>Facture DAMIEN GUILLAUME-BONNIN - 202518</t>
  </si>
  <si>
    <t>Facture HELENA WEISSE PER'FORMER - F2500009</t>
  </si>
  <si>
    <t>Facture PROMASPORT - PS-FAC-2025/044</t>
  </si>
  <si>
    <t>Facture PROMASPORT - PS-FAC-2025/045</t>
  </si>
  <si>
    <t>Facture ESPERANCE SPORTIVE DU MOULON - ADJAN 2025/FC</t>
  </si>
  <si>
    <t>Facture DAMIEN GUILLAUME-BONNIN - 202519</t>
  </si>
  <si>
    <t>Facture DAMIEN GUILLAUME-BONNIN - 202520</t>
  </si>
  <si>
    <t>Facture DAMIEN GUILLAUME-BONNIN - 202521</t>
  </si>
  <si>
    <t>Facture DAMIEN GUILLAUME-BONNIN - 202522</t>
  </si>
  <si>
    <t>Facture DAMIEN GUILLAUME-BONNIN - 202523</t>
  </si>
  <si>
    <t>Facture Maiwen DANTON - ADJAN14072025</t>
  </si>
  <si>
    <t>Facture ANAÏS LAVIGNE - 25-07-2</t>
  </si>
  <si>
    <t>Facture ANAÏS LAVIGNE - 25-07-3</t>
  </si>
  <si>
    <t>Facture KAREN HAZIZA - - 202555-1</t>
  </si>
  <si>
    <t>Facture KAREN HAZIZA - - 202555-2</t>
  </si>
  <si>
    <t>Facture MY RESO FORMATION - MYRESOF-20250146</t>
  </si>
  <si>
    <t>Facture DAMIEN GUILLAUME-BONNIN - 202528</t>
  </si>
  <si>
    <t>Facture CORALIE BEGEOT THERAPEUTE - F-2025-524</t>
  </si>
  <si>
    <t>Facture DAMIEN GUILLAUME-BONNIN - 202534</t>
  </si>
  <si>
    <t>Facture DAMIEN GUILLAUME-BONNIN - 202532</t>
  </si>
  <si>
    <t>Facture DAMIEN GUILLAUME-BONNIN - 202535</t>
  </si>
  <si>
    <t>Facture DAMIEN GUILLAUME-BONNIN - 202533</t>
  </si>
  <si>
    <t>Facture DAMIEN GUILLAUME-BONNIN - 202540</t>
  </si>
  <si>
    <t>Facture DAMIEN GUILLAUME-BONNIN - 202541</t>
  </si>
  <si>
    <t>Facture DAMIEN GUILLAUME-BONNIN - 202542</t>
  </si>
  <si>
    <t>Facture ONCE SPORT - 684-PJ1-1</t>
  </si>
  <si>
    <t>Facture ANAÏS LAVIGNE - 25-09-4</t>
  </si>
  <si>
    <t>Facture DAMIEN GUILLAUME-BONNIN - 202546</t>
  </si>
  <si>
    <t>Facture DAMIEN GUILLAUME-BONNIN - 202545</t>
  </si>
  <si>
    <t>Facture CLEMENT BROVELLI - 1248</t>
  </si>
  <si>
    <t>Adhésion 8/9 + diners</t>
  </si>
  <si>
    <t>Facture ONCE SPORT - 1039-PJ1- 1</t>
  </si>
  <si>
    <t>Facture ONCE SPORT - 1878-PJ1- 1</t>
  </si>
  <si>
    <t>Facture DAMIEN GUILLAUME-BONNIN - 202554</t>
  </si>
  <si>
    <t>Facture DAMIEN GUILLAUME-BONNIN - 202555</t>
  </si>
  <si>
    <t>Facture DAMIEN GUILLAUME-BONNIN - 202557</t>
  </si>
  <si>
    <t>Facture DAMIEN GUILLAUME-BONNIN - 202556</t>
  </si>
  <si>
    <t>Facture DAMIEN GUILLAUME-BONNIN - 202560</t>
  </si>
  <si>
    <t>Avoir DAMIEN GUILLAUME-BONNIN - 1</t>
  </si>
  <si>
    <t>Facture SPRINTEX EVENTS - 51</t>
  </si>
  <si>
    <t>Facture HIGH JACK - 2025-0000474</t>
  </si>
  <si>
    <t>Facture TF -3E FORMATIONS - F2500036</t>
  </si>
  <si>
    <t>Formations courtes</t>
  </si>
  <si>
    <t>60420000000000</t>
  </si>
  <si>
    <t>Facture MY RESO FORMATION - MYRESOF-20250148</t>
  </si>
  <si>
    <t>60430000000000</t>
  </si>
  <si>
    <t>Facture LARQUE JEAN MICHEL - PWKMSF</t>
  </si>
  <si>
    <t>Facture Helice evenement - 200297</t>
  </si>
  <si>
    <t>Facture BARTEAU VINCENT - 2/2025</t>
  </si>
  <si>
    <t>Facture 8 POOL PRO UNITED - 3</t>
  </si>
  <si>
    <t>Facture Helice evenement - 200296</t>
  </si>
  <si>
    <t>Facture ABATI JOEL - 20190078</t>
  </si>
  <si>
    <t>Facture ABATI JOEL - 20190080</t>
  </si>
  <si>
    <t>Facture ABATI JOEL - 20190077</t>
  </si>
  <si>
    <t>Facture CHEZ Bruno Saby - W691094120</t>
  </si>
  <si>
    <t>Facture Jérôme Thoule - 2025-01</t>
  </si>
  <si>
    <t>Facture SYLVAIN KASTENDEUCH - 20250301</t>
  </si>
  <si>
    <t>Facture Helice evenement - Facturen°2002919</t>
  </si>
  <si>
    <t>Facture SPORT IMPACTS CONSULTING - 2025-04-FAC6</t>
  </si>
  <si>
    <t>Facture AKPWEH - F-2025-0001</t>
  </si>
  <si>
    <t>Facture Helice evenement - 2002920</t>
  </si>
  <si>
    <t>Facture ABATI JOEL - 20190084</t>
  </si>
  <si>
    <t>Facture Helice evenement - 2002921</t>
  </si>
  <si>
    <t>Facture BENAZZI - 01-07-25</t>
  </si>
  <si>
    <t>Facture Helice evenement - 2002952</t>
  </si>
  <si>
    <t>Facture INCERTIS STRATEGY - 116</t>
  </si>
  <si>
    <t>Facture INCERTIS STRATEGY - 115</t>
  </si>
  <si>
    <t>Facture ABATI JOEL - 20190089</t>
  </si>
  <si>
    <t>Facture Helice evenement - 20025423</t>
  </si>
  <si>
    <t>Facture BIJOUTERIE GRIFFON - FAC/2025/00165</t>
  </si>
  <si>
    <t>Facture FRANCOIS BERLEAND - 2025,10.05</t>
  </si>
  <si>
    <t>Facture Helice evenement - 20025425</t>
  </si>
  <si>
    <t>60630000000000</t>
  </si>
  <si>
    <t>Facture MESSAGE - FH7662</t>
  </si>
  <si>
    <t>60640000000000</t>
  </si>
  <si>
    <t>Facture Vistaprint - 0227877689</t>
  </si>
  <si>
    <t>61221000000000</t>
  </si>
  <si>
    <t>OD</t>
  </si>
  <si>
    <t>Toyota loyers 2025</t>
  </si>
  <si>
    <t>61300000000000</t>
  </si>
  <si>
    <t>Facture Google - 3710024334526747-1</t>
  </si>
  <si>
    <t>61320000000000</t>
  </si>
  <si>
    <t>Facture SOCIETE TIR DE NANCY - 2025 07/074</t>
  </si>
  <si>
    <t>Facture 1001 SALLES - 003</t>
  </si>
  <si>
    <t>Location campus Reims</t>
  </si>
  <si>
    <t>61350000000000</t>
  </si>
  <si>
    <t>Facture PADDLE NET Agility Writer - #59822146-123388755</t>
  </si>
  <si>
    <t>Facture PADDLE NET Agility Writer - #59822146-120734367</t>
  </si>
  <si>
    <t>Facture GLOBAL BUREAUTIQUE - EVFB166693</t>
  </si>
  <si>
    <t>Facture Adobe - IEN2025001289151</t>
  </si>
  <si>
    <t>Fonctionnement</t>
  </si>
  <si>
    <t>Facture PENNYLANE - Pennylane-2025-01-330679</t>
  </si>
  <si>
    <t>Facture PAYFIT - FR-INV00770954</t>
  </si>
  <si>
    <t>Facture PAYFIT - FR-INV00770955</t>
  </si>
  <si>
    <t>Facture PADDLE NET Agility Writer - #59822146-</t>
  </si>
  <si>
    <t>Facture Sportleads - S1485 12 2024 2</t>
  </si>
  <si>
    <t>Facture Sportleads - S1518 01 2025 2</t>
  </si>
  <si>
    <t>Facture Adobe - IEN2025007272013</t>
  </si>
  <si>
    <t>Facture PAYFIT - FR-INV00786567</t>
  </si>
  <si>
    <t>Facture PAYFIT - FR-INV00786566</t>
  </si>
  <si>
    <t>Facture PENNYLANE - Pennylane-2025-02-352505</t>
  </si>
  <si>
    <t>Facture Sportleads - S1550 02 2025 2</t>
  </si>
  <si>
    <t>Facture PAYFIT - FR-INV00802224</t>
  </si>
  <si>
    <t>Facture PAYFIT - FR-INV00802223</t>
  </si>
  <si>
    <t>Facture PENNYLANE - Pennylane-2025-03-374546</t>
  </si>
  <si>
    <t>Facture UESE ITALIA - 221</t>
  </si>
  <si>
    <t>Facture Sportleads - S1582 03 2025 2</t>
  </si>
  <si>
    <t>Facture GLOBAL BUREAUTIQUE - EVFB171129</t>
  </si>
  <si>
    <t>Facture PAYFIT - FR-INVO0817894</t>
  </si>
  <si>
    <t>Facture PENNYLANE - Pennylane-2025-04-397456</t>
  </si>
  <si>
    <t>Facture PAYFIT - FR-INVO0817895</t>
  </si>
  <si>
    <t>Facture PADDLE NET Agility Writer - #59822146-134376721</t>
  </si>
  <si>
    <t>Facture Sportleads - S1615 04 2025</t>
  </si>
  <si>
    <t>Facture PENNYLANE - Pennylane-2025-05-419405</t>
  </si>
  <si>
    <t>Facture PAYFIT - FR-INV00833599</t>
  </si>
  <si>
    <t>Facture PAYFIT - FR-INV00833600</t>
  </si>
  <si>
    <t>Facture Sportleads - S1646052025</t>
  </si>
  <si>
    <t>Facture PAYFIT - FR-INV00849279</t>
  </si>
  <si>
    <t>Facture PAYFIT - FR-INV00849280</t>
  </si>
  <si>
    <t>Facture PENNYLANE - Pennylane-2025-06-446902</t>
  </si>
  <si>
    <t>Facture Sportleads - S1676</t>
  </si>
  <si>
    <t>Facture GLOBAL BUREAUTIQUE - EVFB175484</t>
  </si>
  <si>
    <t>Facture PAYFIT - FR-INV00865255</t>
  </si>
  <si>
    <t>Facture PAYFIT - FR-INV00865256</t>
  </si>
  <si>
    <t>Facture PENNYLANE - Pennylane-2025-07-476854</t>
  </si>
  <si>
    <t>Facture Sportleads - S01713</t>
  </si>
  <si>
    <t>Facture PAYFIT - FR-INV00880804</t>
  </si>
  <si>
    <t>Facture PAYFIT - FR-INV00880805</t>
  </si>
  <si>
    <t>Facture PENNYLANE - Pennylane-2025-08-502954</t>
  </si>
  <si>
    <t>Facture PADDLE NET Agility Writer - #59822146-144092227</t>
  </si>
  <si>
    <t>Facture PAYFIT - FR-INV00897981</t>
  </si>
  <si>
    <t>Facture PAYFIT - FR-INV00897982</t>
  </si>
  <si>
    <t>Facture PENNYLANE - Pennylane-2025-09-529573</t>
  </si>
  <si>
    <t>Facture PADDLE NET Agility Writer - #59822146-146471959</t>
  </si>
  <si>
    <t>Facture GLOBAL BUREAUTIQUE - EVFB179676</t>
  </si>
  <si>
    <t>Facture ABC SALLES - 395764</t>
  </si>
  <si>
    <t>Facture PAYFIT - FR-INV00915754</t>
  </si>
  <si>
    <t>Facture PENNYLANE - Pennylane-2025-10-555896</t>
  </si>
  <si>
    <t>Facture PAYFIT - FR-INV00915755</t>
  </si>
  <si>
    <t>Facture PADDLE NET Agility Writer - #59822146-148947631</t>
  </si>
  <si>
    <t>Facture BEEDEEZ - BEEZ20251149</t>
  </si>
  <si>
    <t>Facture PAYFIT - FR-INV00932821</t>
  </si>
  <si>
    <t>Facture PAYFIT - FR-INV00932822</t>
  </si>
  <si>
    <t>Facture PENNYLANE - Pennylane-2025-11-584300</t>
  </si>
  <si>
    <t>61600000000000</t>
  </si>
  <si>
    <t>Aig Europe - RC PRO 1SEM2025</t>
  </si>
  <si>
    <t>Facture GENERALI IARD - AU 071 595</t>
  </si>
  <si>
    <t>61600020000000</t>
  </si>
  <si>
    <t>EMP</t>
  </si>
  <si>
    <t>Echéance — Prime de garantie de l'Etat -PGE 45K € 965.02 mensuel</t>
  </si>
  <si>
    <t>61630000000000</t>
  </si>
  <si>
    <t>Facture MALJ - 10248183</t>
  </si>
  <si>
    <t>Facture MALJ - 10247301</t>
  </si>
  <si>
    <t>Facture ALLIANZ I.A.R.D. - AF414879455</t>
  </si>
  <si>
    <t>Avoir MALJ - 10262452 / 2</t>
  </si>
  <si>
    <t>MALJ YARIS GL568YL  08/02 AU 31/12/25</t>
  </si>
  <si>
    <t>BQ14</t>
  </si>
  <si>
    <t>VIR SEPA ALLIANZ I A R D ALLIAN</t>
  </si>
  <si>
    <t>61634000000000</t>
  </si>
  <si>
    <t>Facture ALLIANZ I.A.R.D. - AF414879423</t>
  </si>
  <si>
    <t>Avoir ALLIANZ I.A.R.D. - AF414509678</t>
  </si>
  <si>
    <t>Facture ALLIANZ I.A.R.D. - AF414509678</t>
  </si>
  <si>
    <t>61850000000000</t>
  </si>
  <si>
    <t>Facture SC HEROUVILLE FOOTBALL - 2024-25-139</t>
  </si>
  <si>
    <t>62220000000000</t>
  </si>
  <si>
    <t>Facture DOMINIQUE SACCO - F20250018</t>
  </si>
  <si>
    <t>Facture WESPORT GROUP FRANCE - 23/10/2025</t>
  </si>
  <si>
    <t>62260000000000</t>
  </si>
  <si>
    <t>Facture IGOR BROUSSILLOU - 2025F02-014</t>
  </si>
  <si>
    <t>Facture Formations - My reso+ - MYRESOF-20250120</t>
  </si>
  <si>
    <t>Avoir ITSET CONSULTING - FAC00000168</t>
  </si>
  <si>
    <t>Facture ARJAN - F-2025-1</t>
  </si>
  <si>
    <t>Facture Formations - My reso+ - MYRESOF-20250125</t>
  </si>
  <si>
    <t>Facture Formations - My reso+ - MYRESOF-20250129</t>
  </si>
  <si>
    <t>Facture Formations - My reso+ - MYRESOF-20250135</t>
  </si>
  <si>
    <t>Facture SIQA CONSEILS - F20251003-11103</t>
  </si>
  <si>
    <t>Facture ICPF &amp; PSI - F-2025-72107</t>
  </si>
  <si>
    <t>Facture ICPF &amp; PSI - F-2025-72269</t>
  </si>
  <si>
    <t>Facture SIQA CONSEILS - F20251031-11162</t>
  </si>
  <si>
    <t>Facture SIQA CONSEILS - F20251030-11158</t>
  </si>
  <si>
    <t>Avoir SIQA CONSEILS - F20251031-11160</t>
  </si>
  <si>
    <t>62260100000000</t>
  </si>
  <si>
    <t>FNP – CARRE JURIS AVOCATS – 31/12/2024 – NH002674 – Extourne</t>
  </si>
  <si>
    <t>Facture CARRE JURIS AVOCATS - NH002674</t>
  </si>
  <si>
    <t>Facture ANNE ISABELLE FLECK - 44</t>
  </si>
  <si>
    <t>Facture ANNE ISABELLE FLECK - 49</t>
  </si>
  <si>
    <t>Facture PAULINE LORDIER - 2025-087</t>
  </si>
  <si>
    <t>Facture Avocat baroche - 06.25-161</t>
  </si>
  <si>
    <t>Facture ANNE ISABELLE FLECK - 76</t>
  </si>
  <si>
    <t>Facture ANNE ISABELLE FLECK - 82</t>
  </si>
  <si>
    <t>Facture ANNE ISABELLE FLECK - 101</t>
  </si>
  <si>
    <t>62260200000000</t>
  </si>
  <si>
    <t>Facture SOCOMEX-NOIRCLERE ET ASSOCIES - F11301</t>
  </si>
  <si>
    <t>62270000000000</t>
  </si>
  <si>
    <t>Facture INFOGREFFE - 50224-NPJHD</t>
  </si>
  <si>
    <t>Facture LEGAL2DIGITAL - LD579098</t>
  </si>
  <si>
    <t>Facture INPI - 11539065</t>
  </si>
  <si>
    <t>Facture INPI - 16286859</t>
  </si>
  <si>
    <t>Facture INPI - 15168462</t>
  </si>
  <si>
    <t>62300000000000</t>
  </si>
  <si>
    <t>Facture RESSOURCES ET VITALITE - 25-04-124</t>
  </si>
  <si>
    <t>Facture FOOTBALL ASSOCIATION ILLKIRCH GRAFFENSTADEN - 1911</t>
  </si>
  <si>
    <t>Facture WASQUEHAL FLASH BASKET - D-2025-009</t>
  </si>
  <si>
    <t>Facture MONTPELLIER BASKET MOSSON - MOSS-15-08-2025</t>
  </si>
  <si>
    <t>Facture EVREUX ATHLETIC CLUB ATHLETISME - 25-040</t>
  </si>
  <si>
    <t>62330000000000</t>
  </si>
  <si>
    <t>Facture IMPACT ASSO - 8044</t>
  </si>
  <si>
    <t>62390000000000</t>
  </si>
  <si>
    <t>CCA – PARIS SAINT GERMAIN FOOTBALL – 01/08/2024 au 31/05/2025 – FC FB013413 – Extourne</t>
  </si>
  <si>
    <t>CCA – PARIS SAINT GERMAIN HANDBALL – 01/08/2024 au 31/05/2025 – FC HA000818 – Extourne</t>
  </si>
  <si>
    <t>CCA – FEYTIAT BASKET 87 – 01/09/2024 au 30/04/2025 – FA-18/12/2024-00184 – Extourne</t>
  </si>
  <si>
    <t>CCA – UNION SPORTIVE DE CHAUNY – 01/09/2024 au 30/04/2025 – 01/25 – Extourne</t>
  </si>
  <si>
    <t>Facture VAL DE REUIL - 0041</t>
  </si>
  <si>
    <t>Facture AB SAINT-DENIS - ABSD-20250217-003</t>
  </si>
  <si>
    <t>Facture THIBAULT JACQUES - 202501</t>
  </si>
  <si>
    <t>Facture COMITE DEPARTEMENTAL SPORT ADAPTE CALVADOS - 2025 14/CD 048</t>
  </si>
  <si>
    <t>Facture AJS OUISTREHAM BASKET BALL - 2025-001</t>
  </si>
  <si>
    <t>Facture THIBAULT JACQUES - 202502</t>
  </si>
  <si>
    <t>Facture JUDO CLUB DE NEUFCHATEAU - 27</t>
  </si>
  <si>
    <t>Facture GRAND NANCY VOLLEY-BALL - FA 25/06/081</t>
  </si>
  <si>
    <t>Facture PARIS SAINT GERMAIN HANDBALL - FC HA001048</t>
  </si>
  <si>
    <t>62500000000000</t>
  </si>
  <si>
    <t>Facture GHO REIMS PARC DES EXPOSITIONS - 126509</t>
  </si>
  <si>
    <t>Facture GHO REIMS PARC DES EXPOSITIONS - 132924</t>
  </si>
  <si>
    <t>Facture GHO REIMS PARC DES EXPOSITIONS - 132680</t>
  </si>
  <si>
    <t>62510000000000</t>
  </si>
  <si>
    <t>Facture L'auberge des 4 vents - 202410000005</t>
  </si>
  <si>
    <t>Facture CHAMPAGNE DEUTZ SA - 719374</t>
  </si>
  <si>
    <t>Facture L'auberge - no202501000005</t>
  </si>
  <si>
    <t>Facture DKV - 25/641423138/000</t>
  </si>
  <si>
    <t>Facture HOTELS - 0100002</t>
  </si>
  <si>
    <t>Facture L'auberge - no202501000015</t>
  </si>
  <si>
    <t>Facture DKV - 25/641708050/000</t>
  </si>
  <si>
    <t>Facture Autre - 70C9F2CC-0010</t>
  </si>
  <si>
    <t>Facture L'auberge des 4 vents - 202502000024</t>
  </si>
  <si>
    <t>Facture LORRAINES HOTEL - 109327</t>
  </si>
  <si>
    <t>Facture Autre - INV3-03004565</t>
  </si>
  <si>
    <t>Facture Autre - 03004565</t>
  </si>
  <si>
    <t>Facture DKV - 25/641774451/000</t>
  </si>
  <si>
    <t>Facture L'auberge des 4 vents - no202502000031</t>
  </si>
  <si>
    <t>Facture Autre - 26/03/25</t>
  </si>
  <si>
    <t>Facture DKV - 25/642265750/000</t>
  </si>
  <si>
    <t>CB 4739******940000 TOT DIF FéVR</t>
  </si>
  <si>
    <t>Facture MINISTERE DE L ECOLOGIE - 2015-886</t>
  </si>
  <si>
    <t>Facture L'auberge des 4 vents - no202503000032</t>
  </si>
  <si>
    <t>Facture DKV - 25/642625150/000</t>
  </si>
  <si>
    <t>VIR INST Sumup Limited</t>
  </si>
  <si>
    <t>Facture L'auberge des 4 vents - no202503000036</t>
  </si>
  <si>
    <t>Facture DKV - 25/642725012/000</t>
  </si>
  <si>
    <t>Facture L'auberge des 4 vents - 237464</t>
  </si>
  <si>
    <t>Facture SPORT IMPACTS CONSULTING - BHSKFX</t>
  </si>
  <si>
    <t>Facture LORRAINES HOTEL - 112204</t>
  </si>
  <si>
    <t>Facture DKV - 25/643263379/000</t>
  </si>
  <si>
    <t>Facture AUBERGE DES 4 VENTS - no202504000047</t>
  </si>
  <si>
    <t>Facture DKV - 25/643548660/000</t>
  </si>
  <si>
    <t>Facture Autre - NDF - JANVIER 2025</t>
  </si>
  <si>
    <t>Facture Autre - 45022</t>
  </si>
  <si>
    <t>Facture LORRAINES HOTEL - 113756</t>
  </si>
  <si>
    <t>Facture DKV - 25/643875807/000</t>
  </si>
  <si>
    <t>Facture AUBERGE DES 4 VENTS - no202505000054</t>
  </si>
  <si>
    <t>Facture DKV - 25/644244088/000</t>
  </si>
  <si>
    <t>CB 4739******940000 TOT DIF MAI</t>
  </si>
  <si>
    <t>Facture Autre - 70C9F2CC-0014</t>
  </si>
  <si>
    <t>Facture Autre - 003</t>
  </si>
  <si>
    <t>Facture L'auberge des 4 vents - no202506000061</t>
  </si>
  <si>
    <t>Facture Autre - 007904 00030 00 03 00946753</t>
  </si>
  <si>
    <t>Facture DKV - 25/644577754/000</t>
  </si>
  <si>
    <t>Facture Continental Reims Erlon - 211316</t>
  </si>
  <si>
    <t>Facture DKV - 25/644816938/000</t>
  </si>
  <si>
    <t>Facture LORRAINES HOTEL - 117550</t>
  </si>
  <si>
    <t>CB 4739******940000 TOT DIF JUIN</t>
  </si>
  <si>
    <t>Facture DKV - 25/644955277/000</t>
  </si>
  <si>
    <t>BQ4</t>
  </si>
  <si>
    <t>SNCF-VOYAGEURS</t>
  </si>
  <si>
    <t>Facture DKV - 25/645467126/000</t>
  </si>
  <si>
    <t>Facture DKV - 25/645865420/000</t>
  </si>
  <si>
    <t>Facture DKV - 25/646128933/000</t>
  </si>
  <si>
    <t>Facture DKV - 25/646425833/000</t>
  </si>
  <si>
    <t>Facture L'auberge des 4 vents - 202509000091</t>
  </si>
  <si>
    <t>Facture L'auberge des 4 vents - 202509000092</t>
  </si>
  <si>
    <t>Facture Lorraines HOTEL - 122854</t>
  </si>
  <si>
    <t>Facture L'auberge des 4 vents - 123798</t>
  </si>
  <si>
    <t>Facture L'auberge des 4 vents - 202510000095</t>
  </si>
  <si>
    <t>Facture Transport - 1964972467-20251011</t>
  </si>
  <si>
    <t>Facture L'auberge des 4 vents - 202510000097</t>
  </si>
  <si>
    <t>Facture L'auberge des 4 vents - 202510000098</t>
  </si>
  <si>
    <t>CB 4739******940000 TOT DIF OCT</t>
  </si>
  <si>
    <t>Facture Campanile - 2025110610162</t>
  </si>
  <si>
    <t>62520000000000</t>
  </si>
  <si>
    <t>PA</t>
  </si>
  <si>
    <t>OD de paie - août 2025 - Adjan Consulting (payfit)</t>
  </si>
  <si>
    <t>OD de paie - septembre 2025 - Adjan Consulting (payfit)</t>
  </si>
  <si>
    <t>OD de paie - octobre 2025 - Adjan Consulting (payfit)</t>
  </si>
  <si>
    <t>62560000000000</t>
  </si>
  <si>
    <t>Facture Autre - INV3-02593336</t>
  </si>
  <si>
    <t>Facture Autre - 1</t>
  </si>
  <si>
    <t>Facture Autre - 190P045049141300341</t>
  </si>
  <si>
    <t>Facture Autre - 002</t>
  </si>
  <si>
    <t>Facture Restaurants - 6128042C7DB745E</t>
  </si>
  <si>
    <t>Facture Autre - 41678</t>
  </si>
  <si>
    <t>Facture Autre - 00000125739883580</t>
  </si>
  <si>
    <t>Facture Restaurants - CP N-2</t>
  </si>
  <si>
    <t>Facture Autre - 42293</t>
  </si>
  <si>
    <t>Facture Autre - 1233550318 51-960766-73330284</t>
  </si>
  <si>
    <t>Facture Autre - 3</t>
  </si>
  <si>
    <t>Facture Autre - 8862</t>
  </si>
  <si>
    <t>Facture Restaurants - 70C9F2CC-0013</t>
  </si>
  <si>
    <t>Facture Autre - 103000036329</t>
  </si>
  <si>
    <t>Facture Autre - #0147130/11</t>
  </si>
  <si>
    <t>Facture RESTAURANT AU BUREAU - 891873</t>
  </si>
  <si>
    <t>62570000000000</t>
  </si>
  <si>
    <t>Facture Autre - NDF 05/25</t>
  </si>
  <si>
    <t>Facture RESTAURABELLE LES PAGANIS - FA00017499</t>
  </si>
  <si>
    <t>Facture LA CASERNE CHANZY - 178418658</t>
  </si>
  <si>
    <t>Facture DOLLYFIFTEEN - 105</t>
  </si>
  <si>
    <t>Facture LA CASERNE CHANZY - 184997824</t>
  </si>
  <si>
    <t>Facture RESTAURABELLE LES PAGANIS - FA00018219</t>
  </si>
  <si>
    <t>Facture RESTAURABELLE LES PAGANIS - FA00018206</t>
  </si>
  <si>
    <t>62700000000000</t>
  </si>
  <si>
    <t>BQ9</t>
  </si>
  <si>
    <t>TENUE DE COMPTE FRAIS FIXES PERIODE : OCT 2024 A DEC 2024</t>
  </si>
  <si>
    <t>FRAIS DE DOSSIER ADMINISTRATIF PERIODE : OCT 2024 A DEC 2024</t>
  </si>
  <si>
    <t>Regul commission</t>
  </si>
  <si>
    <t>COTISATION CONVENTION ALLIANCE TVA A 20,00 : 7,80 EUR MONTANT HT : 39,00 EUR</t>
  </si>
  <si>
    <t>FRAIS SUR PRLVT SEPA EMIS 551306054550 REF 8/9 SZABLA janvier 2025</t>
  </si>
  <si>
    <t>FRAIS SUR PRLVT SEPA EMIS 551306046323 REF 8/9 Cafe Miguel 01/25</t>
  </si>
  <si>
    <t>SWAN - Card transaction in foreign currency</t>
  </si>
  <si>
    <t>FRAIS SUR PRLVT SEPA EMIS 555118889852 REF ADJAN 8/9</t>
  </si>
  <si>
    <t>FRAIS VIREMENT SEPA ELEC REF STP</t>
  </si>
  <si>
    <t>REGULARISATION DE COMMISSION COTISATION CONVENTION ALLIANCE TVA A 20,00 : 7,80 EUR MONTANT HT : 39,00 EUR</t>
  </si>
  <si>
    <t>CIONS TENUE DE COMPTE AU 31/03/25 : -CION MOUVEMENT EUR 38,93</t>
  </si>
  <si>
    <t>FRAIS DE DOSSIER ADMINISTRATIF PERIODE : JANV 2025 A MARS 2025</t>
  </si>
  <si>
    <t>TENUE DE COMPTE FRAIS FIXES PERIODE : JANV 2025 A MARS 2025</t>
  </si>
  <si>
    <t>REGULARISATION DE COMMISSION FRAIS DE DOSSIER ADMINISTRATIF</t>
  </si>
  <si>
    <t>REGULARISATION DE COMMISSION TENUE DE COMPTE FRAIS FIXES</t>
  </si>
  <si>
    <t>CIONS TENUE DE COMPTE AU 30/06/25 : -FRAIS FIXES EUR 78,00</t>
  </si>
  <si>
    <t>FRAIS DE DOSSIER ADMINISTRATIF PERIODE : AVR 2025 A JUIN 2025</t>
  </si>
  <si>
    <t>RNVT SEC BL PRO -30% N° 1410026768 MONTANT NT : 61,60 EUR</t>
  </si>
  <si>
    <t>CIONS TENUE DE COMPTE AU 30/09/25 : -FRAIS FIXES EUR 78,00</t>
  </si>
  <si>
    <t>FRAIS DE DOSSIER ADMINISTRATIF PERIODE : JUIL 2025 A SEPT 2025</t>
  </si>
  <si>
    <t>62800000000000</t>
  </si>
  <si>
    <t>Facture FOOTBALL CLUB BALAGNE - 45</t>
  </si>
  <si>
    <t>62810000000000</t>
  </si>
  <si>
    <t>Facture ADESATT - 2025</t>
  </si>
  <si>
    <t>Facture FCF NEUVILLETTE JAMIN - 2024-25-036</t>
  </si>
  <si>
    <t>Facture CLUB ANNEMASSE BASKET CLUB - Facture#08_25</t>
  </si>
  <si>
    <t>Facture SMUC - 494</t>
  </si>
  <si>
    <t>62811000000000</t>
  </si>
  <si>
    <t>Facture MEDEF MEURTHE ET MOSELLE - 20250215</t>
  </si>
  <si>
    <t>Facture MEDEF MEURTHE ET MOSELLE - COTISATION 2025 - MEDEF</t>
  </si>
  <si>
    <t>62880000000000</t>
  </si>
  <si>
    <t>Reclassement</t>
  </si>
  <si>
    <t>COMMISSIONS</t>
  </si>
  <si>
    <t>INTERETS DEBITEURS</t>
  </si>
  <si>
    <t>* ESPRIT ASSOCIATION +</t>
  </si>
  <si>
    <t>* OPPOSITION PRELEVT ICS/RUM</t>
  </si>
  <si>
    <t>*FRAIS 1 VIR INST</t>
  </si>
  <si>
    <t>Google YouTubePremium</t>
  </si>
  <si>
    <t>APPLE.COM/BILL</t>
  </si>
  <si>
    <t>* COMMISSION INTERVENTION</t>
  </si>
  <si>
    <t>* REMISE COMM INTERVENTION</t>
  </si>
  <si>
    <t>GOOGLE *YouTubePremium</t>
  </si>
  <si>
    <t>GOOGLE*YOUTUBEPREMIUM</t>
  </si>
  <si>
    <t>*REM FRAIS VIREMENT</t>
  </si>
  <si>
    <t>* COTIS. CARTE BUSINESS GOLD</t>
  </si>
  <si>
    <t>63160000000000</t>
  </si>
  <si>
    <t>OD de paie - janvier 2025 - Adjan Consulting (payfit)</t>
  </si>
  <si>
    <t>OD de paie - février 2025 - Adjan Consulting (payfit)</t>
  </si>
  <si>
    <t>OD de paie - mars 2025 - Adjan Consulting (payfit)</t>
  </si>
  <si>
    <t>OD de paie - avril 2025 - Adjan Consulting (payfit)</t>
  </si>
  <si>
    <t>OD de paie - mai 2025 - Adjan Consulting (payfit)</t>
  </si>
  <si>
    <t>OD de paie - juin 2025 - Adjan Consulting (payfit)</t>
  </si>
  <si>
    <t>OD de paie - juillet 2025 - Adjan Consulting (payfit)</t>
  </si>
  <si>
    <t>63332000000000</t>
  </si>
  <si>
    <t>63514000000000</t>
  </si>
  <si>
    <t>PRLV B2B DGFIP</t>
  </si>
  <si>
    <t>64110000000000</t>
  </si>
  <si>
    <t>64120000000000</t>
  </si>
  <si>
    <t>64130000000000</t>
  </si>
  <si>
    <t>64140000000000</t>
  </si>
  <si>
    <t>64170000000000</t>
  </si>
  <si>
    <t>64171000000000</t>
  </si>
  <si>
    <t>64510000000000</t>
  </si>
  <si>
    <t>64582000000000</t>
  </si>
  <si>
    <t>64584000000000</t>
  </si>
  <si>
    <t>64585000000000</t>
  </si>
  <si>
    <t>Facture Autre - 4</t>
  </si>
  <si>
    <t>64620000000000</t>
  </si>
  <si>
    <t>PRELEVEMENT EUROPEEN 9212819593 DE: ENTORIA ID: FR02ZZZ862D34 MOTIF: Entoria 01/01/25 - 31/01/25 REF: 0007820801</t>
  </si>
  <si>
    <t>PRELEVEMENT EUROPEEN 0316008747 DE: ANTARIUS ID: FR18ZZZ427359 MOTIF: 030047025144 25143223735 ANTA RASO AD000000/03004/7025144</t>
  </si>
  <si>
    <t>VIR RECU 2780599252S DE: ANTARIUS MOTIF: No 25022560764 / 7025144/3004 REF: No 25022560764 / 7025144/3004</t>
  </si>
  <si>
    <t>PRELEVEMENT EUROPEEN 3510104105 DE: ENTORIA ID: FR02ZZZ862D34 MOTIF: Entoria 01/02/25 - 28/02/25 REF: 0007901935</t>
  </si>
  <si>
    <t>PRELEVEMENT EUROPEEN 6312764986 DE: ENTORIA ID: FR02ZZZ862D34 MOTIF: Entoria 01/03/25 - 31/03/25 REF: 0007934424</t>
  </si>
  <si>
    <t>64700000000000</t>
  </si>
  <si>
    <t>PLUXEE CADEAUX - Remerciements fin de stage</t>
  </si>
  <si>
    <t>64750000000000</t>
  </si>
  <si>
    <t>Facture REIMS SANTE AU TRAVAIL - 307560</t>
  </si>
  <si>
    <t>Facture REIMS SANTE AU TRAVAIL - 314795</t>
  </si>
  <si>
    <t>65400000000000</t>
  </si>
  <si>
    <t>VT</t>
  </si>
  <si>
    <t>créance est irrécouvrable La Petite Villette  - F-2022-186</t>
  </si>
  <si>
    <t>créance est irrécouvrable La Petite Villette F-2022-185</t>
  </si>
  <si>
    <t>65800000000000</t>
  </si>
  <si>
    <t>TVA</t>
  </si>
  <si>
    <t>REGUL TVA 10/24</t>
  </si>
  <si>
    <t>Écart de lettrage - Urssaf - charges</t>
  </si>
  <si>
    <t>Écart de lettrage - Prélèvements à la source (Impôt sur le revenu)</t>
  </si>
  <si>
    <t>TVA à décaisser</t>
  </si>
  <si>
    <t>Écart de lettrage - TVA à décaisser</t>
  </si>
  <si>
    <t>Rbst trop perçu FEDERATION FRANCAISE DES GEIQ</t>
  </si>
  <si>
    <t>Écart de lettrage - Mutuelle Alan</t>
  </si>
  <si>
    <t>TVA septembre 2025</t>
  </si>
  <si>
    <t>66110000000000</t>
  </si>
  <si>
    <t>ECHEANCE PRET N°223555113340 PGE - PRIME DE GARANTIE DE L'ETAT</t>
  </si>
  <si>
    <t>66120000000000</t>
  </si>
  <si>
    <t>68112000000000</t>
  </si>
  <si>
    <t>ENTREPOT DU MEUBLE ENSEMBLE  – Amortissements du 19/12/2025</t>
  </si>
  <si>
    <t>PLOMBELEC – Amortissements du 31/12/2025</t>
  </si>
  <si>
    <t>HP Zbook 15 G3 + iPad Pro 256Go – Amortissements du 31/12/2025</t>
  </si>
  <si>
    <t>VERRIERE ALUS STORES  – Amortissements du 31/12/2025</t>
  </si>
  <si>
    <t>TRAVAUX ELECTIRICITE  – Amortissements du 31/12/2025</t>
  </si>
  <si>
    <t>SAM INFOPREST ELECT – Amortissements du 31/12/2025</t>
  </si>
  <si>
    <t>SAM INFO INTERV ELECT – Amortissements du 31/12/2025</t>
  </si>
  <si>
    <t>SAM INFO INTERV SECU – Amortissements du 31/12/2025</t>
  </si>
  <si>
    <t>SAM INFO ORDINATEUR  – Amortissements du 31/12/2025</t>
  </si>
  <si>
    <t>DIGITAL PRINT – Amortissements du 31/12/2025</t>
  </si>
  <si>
    <t>IPHONE 15 PLUS 256GB – Amortissements du 31/12/2025</t>
  </si>
  <si>
    <t>Ordinateur Lenovo – Amortissements du 31/12/2025</t>
  </si>
  <si>
    <t>MacBook pro – Amortissements du 31/12/2025</t>
  </si>
  <si>
    <t>ASUS vivobook – Amortissements du 31/12/2025</t>
  </si>
  <si>
    <t>MACBOOK PRO – Amortissements du 31/12/2025</t>
  </si>
  <si>
    <t>70600000000000</t>
  </si>
  <si>
    <t>Facture GLOBAL BUREAUTIQUE - F-2025-822</t>
  </si>
  <si>
    <t>Adhésion 8/9 + diners ; Emilien</t>
  </si>
  <si>
    <t>Facture RIGAL PEINTURE - F-2025-823</t>
  </si>
  <si>
    <t>Avoir AKTO - F-2025-824</t>
  </si>
  <si>
    <t>Facture AFDAS - F-2025-825</t>
  </si>
  <si>
    <t>Eliot; Formations</t>
  </si>
  <si>
    <t>Facture CAISSE REGIONALE DE CREDIT AGRICOLE MUTUEL DU NORD EST - F-2025-827</t>
  </si>
  <si>
    <t>Facture LUMEN FRANCE - F-2025-828</t>
  </si>
  <si>
    <t>Facture AFDAS - F-2025-829</t>
  </si>
  <si>
    <t>Formations; TOM</t>
  </si>
  <si>
    <t>Facture AFDAS - F-2025-830</t>
  </si>
  <si>
    <t>Facture AFDAS - F-2025-831</t>
  </si>
  <si>
    <t>Facture AFDAS - F-2025-832</t>
  </si>
  <si>
    <t>Facture AFDAS - F-2025-833</t>
  </si>
  <si>
    <t>Facture AFDAS - F-2025-834</t>
  </si>
  <si>
    <t>Facture AFDAS - F-2025-835</t>
  </si>
  <si>
    <t>Facture Picard chapiteaux - F-2025-840</t>
  </si>
  <si>
    <t>Adrien</t>
  </si>
  <si>
    <t>Facture Reims Métropole Hockey - F-2025-842</t>
  </si>
  <si>
    <t>Facture MIRAMAS ATHLETISME - F-2025-843</t>
  </si>
  <si>
    <t>Facture STRASBOURG ACHENHEIM TRUCHTERSHEIM HANDBALL - F-2025-844</t>
  </si>
  <si>
    <t>Facture ENTENTE FAMILY STADE REIMS ATHLETISME - F-2025-836</t>
  </si>
  <si>
    <t>Facture Castellani BTP - F-2025-838</t>
  </si>
  <si>
    <t>Facture US TALENCE ATHLETISME - F-2025-841</t>
  </si>
  <si>
    <t>Facture Rousselle btp - F-2025-837</t>
  </si>
  <si>
    <t>Facture Caap habitat - F-2025-839</t>
  </si>
  <si>
    <t>Avoir PLAF'DECO - F-2025-845</t>
  </si>
  <si>
    <t>Facture MOUSSE - F-2025-846</t>
  </si>
  <si>
    <t>Facture AKTO - F-2025-847</t>
  </si>
  <si>
    <t>Facture RANDORI - F-2025-848</t>
  </si>
  <si>
    <t>Avoir LUMEN FRANCE - F-2025-849</t>
  </si>
  <si>
    <t>Avoir LE SALON PAR JEREMY - F-2025-850</t>
  </si>
  <si>
    <t>Facture YMANCI (JS-4P) - F-2025-851</t>
  </si>
  <si>
    <t>Facture AFDAS - 20240038</t>
  </si>
  <si>
    <t>Facture AFDAS - 20240035</t>
  </si>
  <si>
    <t>Facture AFDAS - 20240039</t>
  </si>
  <si>
    <t>Facture AFDAS - 20240043</t>
  </si>
  <si>
    <t>Facture AFDAS - 20240042</t>
  </si>
  <si>
    <t>Facture AFDAS - 20240034</t>
  </si>
  <si>
    <t>Facture AFDAS - 20240041</t>
  </si>
  <si>
    <t>Facture AFDAS - 20240040</t>
  </si>
  <si>
    <t>Facture AFDAS - 20240036</t>
  </si>
  <si>
    <t>Facture AFDAS - 20240037</t>
  </si>
  <si>
    <t>Facture AFDAS - 20240044</t>
  </si>
  <si>
    <t>Emilien ; Formations</t>
  </si>
  <si>
    <t>Facture AFDAS - 20240046</t>
  </si>
  <si>
    <t>Facture AFDAS - 20240045</t>
  </si>
  <si>
    <t>Facture AKTO - 20240047</t>
  </si>
  <si>
    <t>Facture NO AD PADEL CLUB - F-2025-852</t>
  </si>
  <si>
    <t>Facture AKTO - 20240048</t>
  </si>
  <si>
    <t>Facture AKTO - 20240049</t>
  </si>
  <si>
    <t>Facture AKTO - 20240050</t>
  </si>
  <si>
    <t>Avoir Opco Atlas - F-2025-854</t>
  </si>
  <si>
    <t>Facture Opco Atlas - F-2025-853</t>
  </si>
  <si>
    <t>Facture MYOTEC NANCY - F-2025-855</t>
  </si>
  <si>
    <t>Facture XU COMMUNICATION (XUCOM) - F-2025-857</t>
  </si>
  <si>
    <t>Facture AFDAS - F-2025-858</t>
  </si>
  <si>
    <t>Avoir AFDAS - F-2025-859</t>
  </si>
  <si>
    <t>Facture AFDAS - F-2025-863</t>
  </si>
  <si>
    <t>Facture AFDAS - F-2025-865</t>
  </si>
  <si>
    <t>Facture AFDAS - F-2025-864</t>
  </si>
  <si>
    <t>Facture AFDAS - F-2025-862</t>
  </si>
  <si>
    <t>Facture AFDAS - F-2025-860</t>
  </si>
  <si>
    <t>Facture AFDAS - F-2025-861</t>
  </si>
  <si>
    <t>Facture AFDAS - F-2025-866</t>
  </si>
  <si>
    <t>Facture AFDAS - F-2025-867</t>
  </si>
  <si>
    <t>Facture AFDAS - F-2025-868</t>
  </si>
  <si>
    <t>Facture AFDAS - F-2025-869</t>
  </si>
  <si>
    <t>Facture AFDAS - F-2025-870</t>
  </si>
  <si>
    <t>Facture AFDAS - F-2025-871</t>
  </si>
  <si>
    <t>Facture AFDAS - F-2025-872</t>
  </si>
  <si>
    <t>Facture AFDAS - F-2025-873</t>
  </si>
  <si>
    <t>Facture AFDAS - F-2025-874</t>
  </si>
  <si>
    <t>Facture AFDAS - F-2025-875</t>
  </si>
  <si>
    <t>Facture AFDAS - F-2025-876</t>
  </si>
  <si>
    <t>Facture SARL INTER-ACTIF - F-2025-877</t>
  </si>
  <si>
    <t>Avoir AFDAS - F-2025-878</t>
  </si>
  <si>
    <t>Avoir AFDAS - F-2025-879</t>
  </si>
  <si>
    <t>Facture AFDAS - F-2025-880</t>
  </si>
  <si>
    <t>Facture AFDAS - F-2025-881</t>
  </si>
  <si>
    <t>Facture AFDAS - F-2025-882</t>
  </si>
  <si>
    <t>Facture AFDAS - F-2025-883</t>
  </si>
  <si>
    <t>Facture AFDAS - F-2025-884</t>
  </si>
  <si>
    <t>Facture AFDAS - F-2025-885</t>
  </si>
  <si>
    <t>Facture AFDAS - F-2025-886</t>
  </si>
  <si>
    <t>Facture AFDAS - F-2025-887</t>
  </si>
  <si>
    <t>Facture AFDAS - F-2025-888</t>
  </si>
  <si>
    <t>Avoir AFDAS - F-2025-889</t>
  </si>
  <si>
    <t>Avoir AFDAS - F-2025-890</t>
  </si>
  <si>
    <t>Facture AFDAS - F-2025-891</t>
  </si>
  <si>
    <t>Facture RIGAL PEINTURE - F-2025-892</t>
  </si>
  <si>
    <t>Avoir RIGAL PEINTURE - F-2025-893</t>
  </si>
  <si>
    <t>Facture FILOR AVOCATS - F-2025-894</t>
  </si>
  <si>
    <t>Avoir AKTO - F-2025-895</t>
  </si>
  <si>
    <t>Avoir AKTO - F-2025-897</t>
  </si>
  <si>
    <t>Facture AFDAS - F-2025-898</t>
  </si>
  <si>
    <t>Facture AFDAS - F-2025-900</t>
  </si>
  <si>
    <t>Facture CONSTRUCTYS GRAND EST - F-2025-901</t>
  </si>
  <si>
    <t>Facture CONSTRUCTYS GRAND EST - F-2025-902</t>
  </si>
  <si>
    <t>Facture CONSTRUCTYS GRAND EST - F-2025-903</t>
  </si>
  <si>
    <t>Facture CONSTRUCTYS GRAND EST - F-2025-904</t>
  </si>
  <si>
    <t>Facture CONSTRUCTYS GRAND EST - F-2025-906</t>
  </si>
  <si>
    <t>Facture Fédération française sport pour tous - F-2025-896</t>
  </si>
  <si>
    <t>Facture AFDAS - F-2025-899</t>
  </si>
  <si>
    <t>Facture OPCO MOBILITES - Service Prise en Charge - F-2025-905</t>
  </si>
  <si>
    <t>Avoir AFDAS - F-2025-910</t>
  </si>
  <si>
    <t>Facture AFDAS - F-2025-911</t>
  </si>
  <si>
    <t>Facture EGC ECHAFAUDAGE - F-2025-907</t>
  </si>
  <si>
    <t>Adhésion 8/9 + diners ; Eliot</t>
  </si>
  <si>
    <t>Facture JONATHAN MULLER - F-2025-908</t>
  </si>
  <si>
    <t>Facture EFFOR LIMOGES CSP - F-2025-912</t>
  </si>
  <si>
    <t>Facture SARL INTER-ACTIF - F-2025-915</t>
  </si>
  <si>
    <t>Avoir SARL INTER-ACTIF - F-2025-916</t>
  </si>
  <si>
    <t>Facture A.PO.G. RH - F-2025-914</t>
  </si>
  <si>
    <t>Avoir AFDAS - F-2025-917</t>
  </si>
  <si>
    <t>Facture Etablissements SMET 45 - F-2025-919</t>
  </si>
  <si>
    <t>Facture Mairie de St julien en genevois service des sports - F-2025-918</t>
  </si>
  <si>
    <t>Facture AFDAS - F-2025-920</t>
  </si>
  <si>
    <t>Facture AFDAS - F-2025-921</t>
  </si>
  <si>
    <t>Facture AFDAS - F-2025-922</t>
  </si>
  <si>
    <t>Facture AFDAS - F-2025-923</t>
  </si>
  <si>
    <t>Facture AFDAS - F-2025-925</t>
  </si>
  <si>
    <t>Facture Monsieur Charles RENAUX - F-2025-927</t>
  </si>
  <si>
    <t>Avoir SARL INTER-ACTIF - F-2025-928</t>
  </si>
  <si>
    <t>Facture AKTO - F-2025-929</t>
  </si>
  <si>
    <t>Adrien; Formations</t>
  </si>
  <si>
    <t>Facture CONSTRUCTYS GRAND EST - F-2025-930</t>
  </si>
  <si>
    <t>Avoir CONSTRUCTYS GRAND EST - F-2025-932</t>
  </si>
  <si>
    <t>Avoir CONSTRUCTYS GRAND EST - F-2025-933</t>
  </si>
  <si>
    <t>Facture CONSTRUCTYS GRAND EST - F-2025-931</t>
  </si>
  <si>
    <t>Facture AXA PATRIMOINE  - F-2025-934</t>
  </si>
  <si>
    <t>Facture AGENCE FOCH - F-2025-936</t>
  </si>
  <si>
    <t>Facture AFDAS - F-2025-937</t>
  </si>
  <si>
    <t>Facture AFDAS - F-2025-938</t>
  </si>
  <si>
    <t>Facture AFDAS - F-2025-939</t>
  </si>
  <si>
    <t>Facture Opco Atlas - F-2025-940</t>
  </si>
  <si>
    <t>Avoir CONSTRUCTYS GRAND EST - F-2025-941</t>
  </si>
  <si>
    <t>Avoir CONSTRUCTYS GRAND EST - F-2025-942</t>
  </si>
  <si>
    <t>Avoir CONSTRUCTYS GRAND EST - F-2025-943</t>
  </si>
  <si>
    <t>Avoir CONSTRUCTYS GRAND EST - F-2025-944</t>
  </si>
  <si>
    <t>Facture CONSTRUCTYS GRAND EST - F-2025-945</t>
  </si>
  <si>
    <t>Facture CONSTRUCTYS GRAND EST - F-2025-946</t>
  </si>
  <si>
    <t>Facture CONSTRUCTYS GRAND EST - F-2025-947</t>
  </si>
  <si>
    <t>Facture CONSTRUCTYS GRAND EST - F-2025-948</t>
  </si>
  <si>
    <t>Facture OPCO EP (OPERATEUR DE COMPETENCES DES ENTREPRISES DE PROXIMITE) - F-2025-952</t>
  </si>
  <si>
    <t>Facture AFDAS - F-2025-949</t>
  </si>
  <si>
    <t>Facture AFDAS - F-2025-950</t>
  </si>
  <si>
    <t>Facture AFDAS - F-2025-951</t>
  </si>
  <si>
    <t>Facture AFDAS - F-2025-953</t>
  </si>
  <si>
    <t>Facture LSDIAG - F-2025-959</t>
  </si>
  <si>
    <t>Avoir AFDAS - F-2025-954</t>
  </si>
  <si>
    <t>Facture SARL MESTRIA INGENIERIE - F-2025-955</t>
  </si>
  <si>
    <t>Facture L'ATMOSPHERE - F-2025-956</t>
  </si>
  <si>
    <t>Facture LA FABRICA EVENTS  - F-2025-957</t>
  </si>
  <si>
    <t>Adhésion 8/9 + diners ; Adrien</t>
  </si>
  <si>
    <t>Facture SAM INFORMATIQUE - F-2025-960</t>
  </si>
  <si>
    <t>Facture ROYAL CHAMPAGNE - F-2025-958</t>
  </si>
  <si>
    <t>Facture AFDAS - F-2025-961</t>
  </si>
  <si>
    <t>Facture AFDAS - F-2025-962</t>
  </si>
  <si>
    <t>Facture Opcommerce - F-2025-963</t>
  </si>
  <si>
    <t>Facture Opco Atlas - F-2025-964</t>
  </si>
  <si>
    <t>Facture AKTO - F-2025-965</t>
  </si>
  <si>
    <t>Facture CONSTRUCTYS - F-2025-966</t>
  </si>
  <si>
    <t>Facture SARL DECIMALE - F-2025-967</t>
  </si>
  <si>
    <t>Facture FL PARTICIPATIONS - F-2025-968</t>
  </si>
  <si>
    <t>Facture AFDAS - F-2025-969</t>
  </si>
  <si>
    <t>Facture AFDAS - F-2025-970</t>
  </si>
  <si>
    <t>Avoir RANDORI - F-2025-971</t>
  </si>
  <si>
    <t>Facture L'EVIDENCE - F-2025-972</t>
  </si>
  <si>
    <t>Avoir L'ATMOSPHERE - F-2025-973</t>
  </si>
  <si>
    <t>Facture LORRAINE LOISIRS AVENTURES - F-2025-974</t>
  </si>
  <si>
    <t>Facture AFDAS - F-2025-975</t>
  </si>
  <si>
    <t>Facture AFDAS - F-2025-976</t>
  </si>
  <si>
    <t>Facture AFDAS - F-2025-977</t>
  </si>
  <si>
    <t>Facture AFDAS - F-2025-978</t>
  </si>
  <si>
    <t>Facture AFDAS - F-2025-979</t>
  </si>
  <si>
    <t>Facture AFDAS - F-2025-980</t>
  </si>
  <si>
    <t>Avoir AFDAS - F-2025-981</t>
  </si>
  <si>
    <t>Facture AFDAS - F-2025-982</t>
  </si>
  <si>
    <t>Facture AFDAS - F-2025-983</t>
  </si>
  <si>
    <t>Facture AFDAS - F-2025-984</t>
  </si>
  <si>
    <t>Facture INTER-ACTIF GROUP - F-2025-985</t>
  </si>
  <si>
    <t>Avoir SAM INFORMATIQUE - F-2025-987</t>
  </si>
  <si>
    <t>Facture ROMA CAPUT MUNDI - F-2025-986</t>
  </si>
  <si>
    <t>Facture ALLIANCE PREVENTION SECURITE - F-2025-988</t>
  </si>
  <si>
    <t>Facture MESSAGE - F-2025-989</t>
  </si>
  <si>
    <t>Facture SPORT CHAMP - F-2025-991</t>
  </si>
  <si>
    <t>Facture AFDAS - F-2025-992</t>
  </si>
  <si>
    <t>Facture AFDAS - F-2025-993</t>
  </si>
  <si>
    <t>Facture AFDAS - F-2025-994</t>
  </si>
  <si>
    <t>Facture SIXIEME AVENUE - F-2025-995</t>
  </si>
  <si>
    <t>Facture AFDAS - F-2025-996</t>
  </si>
  <si>
    <t>Facture OPTIPACT SERVICES - F-2025-997</t>
  </si>
  <si>
    <t>Facture DELTA TECHNOLOGIES - F-2025-999</t>
  </si>
  <si>
    <t>Adrien; formation cyber</t>
  </si>
  <si>
    <t>Facture 2 SI SYSTEMES - F-2025-1000</t>
  </si>
  <si>
    <t>Facture INTER-ACTIF GROUP - F-2025-1001</t>
  </si>
  <si>
    <t>Facture THEM-IS - F-2025-1002</t>
  </si>
  <si>
    <t>Facture Compta France - F-2025-1003</t>
  </si>
  <si>
    <t>Avoir Compta France - F-2025-1004</t>
  </si>
  <si>
    <t>Facture LES BULLES D'ELODIE ET FABRICE - F-2025-1005</t>
  </si>
  <si>
    <t>Facture SAM INFORMATIQUE - F-2025-1006</t>
  </si>
  <si>
    <t>Facture AFDAS - F-2025-1007</t>
  </si>
  <si>
    <t>Facture AFDAS - F-2025-1008</t>
  </si>
  <si>
    <t>Facture AFDAS - F-2025-1009</t>
  </si>
  <si>
    <t>Facture AKTO - F-2025-1010</t>
  </si>
  <si>
    <t>Avoir PUB UP - F-2025-1011</t>
  </si>
  <si>
    <t>Facture CAR-ISO Façade - F-2025-1012</t>
  </si>
  <si>
    <t>Facture CDER - F-2025-1014</t>
  </si>
  <si>
    <t>Avoir YMANCI (JS-4P) - F-2025-1015</t>
  </si>
  <si>
    <t>70630000000000</t>
  </si>
  <si>
    <t>Avoir SELARL DOCTEUR ANCEL HUGO - F-2025-935</t>
  </si>
  <si>
    <t>70632000000000</t>
  </si>
  <si>
    <t>Facture ANNE-MARIE SARL - F-2025-909</t>
  </si>
  <si>
    <t>Facture LES BULLES D'ELODIE ET FABRICE - F-2025-913</t>
  </si>
  <si>
    <t>Facture OFFICE NOTARIALE DU PONT CENTRAL (HERVE BELLAIRE ET STEPHANE SZABLA) - F-2025-926</t>
  </si>
  <si>
    <t>Avoir ECLAT - F-2025-998</t>
  </si>
  <si>
    <t>70700000000000</t>
  </si>
  <si>
    <t>Facture COCOTTE ET TRADITION - F-2025-826</t>
  </si>
  <si>
    <t>Eliot; Location campus Reims</t>
  </si>
  <si>
    <t>Facture COCOTTE ET TRADITION - F-2025-856</t>
  </si>
  <si>
    <t>Facture Opco Atlas - F-2025-924</t>
  </si>
  <si>
    <t>Facture COCOTTE ET TRADITION - F-2025-990</t>
  </si>
  <si>
    <t>74110000000000</t>
  </si>
  <si>
    <t>VIR SEPA DRFIP ILE DE FRANCE ET</t>
  </si>
  <si>
    <t>VIR SEPA ASP AGENCE COMPTABLE</t>
  </si>
  <si>
    <t>75800000000000</t>
  </si>
  <si>
    <t>REGUL DECLARATION TVA 12/24</t>
  </si>
  <si>
    <t>TVA août 2025</t>
  </si>
  <si>
    <t>TVA octobre 2025</t>
  </si>
  <si>
    <t>75810000000000</t>
  </si>
  <si>
    <t>79100000000000</t>
  </si>
  <si>
    <t>REMISE CHEQUES N° 0000044</t>
  </si>
  <si>
    <t>Litige Grenoble</t>
  </si>
  <si>
    <t>rubriques</t>
  </si>
  <si>
    <t>Prestations 8/9 + Dîners</t>
  </si>
  <si>
    <t>Commissions</t>
  </si>
  <si>
    <t>Location + logiciel + maintenance</t>
  </si>
  <si>
    <t>Publicité + sponsoring + Communication</t>
  </si>
  <si>
    <t>Honoraires</t>
  </si>
  <si>
    <t>Dotations aux amortissements</t>
  </si>
  <si>
    <t>refac beedez</t>
  </si>
  <si>
    <t>y compris primes + CP</t>
  </si>
  <si>
    <t>commissaires aux comptes</t>
  </si>
  <si>
    <t>4 adhésions</t>
  </si>
  <si>
    <t>loyers campus</t>
  </si>
  <si>
    <t>Infra Highjack 5k</t>
  </si>
  <si>
    <t>Budget 2026</t>
  </si>
  <si>
    <t>Organisation évènements ponctuels</t>
  </si>
  <si>
    <t>Commissions formations courtes</t>
  </si>
  <si>
    <t>Formateurs formation courte</t>
  </si>
  <si>
    <t>Prestations Dîners</t>
  </si>
  <si>
    <t>Prestations 8/9</t>
  </si>
  <si>
    <t>Adhésions Dîners Adjan</t>
  </si>
  <si>
    <t>Adhésions 8/9 Adjan</t>
  </si>
  <si>
    <t>20 adhésions ( 10 Reims + 10 Nancy )</t>
  </si>
  <si>
    <t>Prestations Organisation évènements ponctuels</t>
  </si>
  <si>
    <t>2 évènement par mois</t>
  </si>
  <si>
    <t>15% du CA</t>
  </si>
  <si>
    <t>8% du CA</t>
  </si>
  <si>
    <t>Opération blanche</t>
  </si>
  <si>
    <t>Publicité + Communication</t>
  </si>
  <si>
    <t>Psg Hand 4k + 5k ( divers - linkdin - insta  facebook )</t>
  </si>
  <si>
    <t>Primes sur chiffres d'affaires</t>
  </si>
  <si>
    <t>Prime TOM sur base 400k€ de CA annuel</t>
  </si>
  <si>
    <t>Arrivée Emilien  Mars 2026</t>
  </si>
  <si>
    <t>Infra Highjack 5k + beedeez + logiciel divers</t>
  </si>
  <si>
    <t>Taxes diverses + 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</si>
</sst>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0C]mmm\-yy;@"/>
    <numFmt numFmtId="165" formatCode="#,##0;\(#,##0\)"/>
    <numFmt numFmtId="166" formatCode="_-* #,##0_-;\-* #,##0_-;_-* &quot;-&quot;??_-;_-@_-"/>
    <numFmt numFmtId="167" formatCode="_-* #,##0\ &quot;€&quot;_-;\-* #,##0\ &quot;€&quot;_-;_-* &quot;-&quot;??\ &quot;€&quot;_-;_-@_-"/>
    <numFmt numFmtId="168" formatCode="dd/mm/yy;@"/>
    <numFmt numFmtId="169" formatCode="#,##0.00\ &quot;€&quot;"/>
    <numFmt numFmtId="170" formatCode="d/m/yyyy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6"/>
      <color rgb="FFFF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i/>
      <sz val="11"/>
      <color rgb="FF0000FF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i/>
      <sz val="10"/>
      <color theme="0" tint="-0.499984740745262"/>
      <name val="Arial"/>
      <family val="2"/>
    </font>
    <font>
      <i/>
      <sz val="11"/>
      <name val="Aptos Narrow"/>
      <family val="2"/>
      <scheme val="minor"/>
    </font>
    <font>
      <i/>
      <sz val="6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i/>
      <sz val="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rial"/>
      <family val="1"/>
    </font>
    <font>
      <b/>
      <sz val="11"/>
      <name val="Arial"/>
      <family val="1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/>
  </cellStyleXfs>
  <cellXfs count="96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/>
    </xf>
    <xf numFmtId="44" fontId="7" fillId="2" borderId="1" xfId="2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3" borderId="4" xfId="0" applyFont="1" applyFill="1" applyBorder="1"/>
    <xf numFmtId="164" fontId="2" fillId="3" borderId="1" xfId="0" applyNumberFormat="1" applyFon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9" fillId="0" borderId="6" xfId="0" applyFont="1" applyBorder="1"/>
    <xf numFmtId="165" fontId="3" fillId="0" borderId="1" xfId="0" applyNumberFormat="1" applyFont="1" applyBorder="1" applyAlignment="1">
      <alignment horizontal="center"/>
    </xf>
    <xf numFmtId="0" fontId="10" fillId="0" borderId="0" xfId="0" applyFont="1"/>
    <xf numFmtId="165" fontId="3" fillId="0" borderId="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3" fillId="0" borderId="0" xfId="0" applyFont="1" applyAlignment="1">
      <alignment horizontal="left" indent="2"/>
    </xf>
    <xf numFmtId="0" fontId="13" fillId="0" borderId="0" xfId="0" applyFont="1" applyAlignment="1">
      <alignment horizontal="left" indent="3"/>
    </xf>
    <xf numFmtId="165" fontId="14" fillId="0" borderId="5" xfId="0" applyNumberFormat="1" applyFont="1" applyBorder="1" applyAlignment="1">
      <alignment horizontal="center"/>
    </xf>
    <xf numFmtId="0" fontId="3" fillId="0" borderId="6" xfId="0" applyFont="1" applyBorder="1"/>
    <xf numFmtId="165" fontId="11" fillId="4" borderId="5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5" fillId="0" borderId="0" xfId="0" applyFont="1"/>
    <xf numFmtId="0" fontId="7" fillId="0" borderId="0" xfId="0" applyFont="1"/>
    <xf numFmtId="165" fontId="0" fillId="0" borderId="0" xfId="0" applyNumberFormat="1"/>
    <xf numFmtId="0" fontId="16" fillId="0" borderId="0" xfId="0" applyFont="1"/>
    <xf numFmtId="0" fontId="15" fillId="5" borderId="0" xfId="0" applyFont="1" applyFill="1"/>
    <xf numFmtId="9" fontId="17" fillId="0" borderId="0" xfId="0" applyNumberFormat="1" applyFont="1"/>
    <xf numFmtId="165" fontId="3" fillId="0" borderId="6" xfId="0" applyNumberFormat="1" applyFont="1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164" fontId="2" fillId="3" borderId="4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6" fontId="19" fillId="0" borderId="0" xfId="1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165" fontId="14" fillId="0" borderId="0" xfId="0" applyNumberFormat="1" applyFont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7" fontId="0" fillId="0" borderId="1" xfId="2" applyNumberFormat="1" applyFont="1" applyBorder="1"/>
    <xf numFmtId="0" fontId="20" fillId="0" borderId="0" xfId="0" applyFont="1"/>
    <xf numFmtId="0" fontId="21" fillId="0" borderId="0" xfId="0" applyFont="1"/>
    <xf numFmtId="168" fontId="3" fillId="2" borderId="1" xfId="0" applyNumberFormat="1" applyFont="1" applyFill="1" applyBorder="1" applyAlignment="1">
      <alignment horizontal="center"/>
    </xf>
    <xf numFmtId="14" fontId="0" fillId="0" borderId="0" xfId="0" applyNumberFormat="1"/>
    <xf numFmtId="0" fontId="3" fillId="2" borderId="10" xfId="0" applyFont="1" applyFill="1" applyBorder="1" applyAlignment="1">
      <alignment horizontal="center"/>
    </xf>
    <xf numFmtId="167" fontId="0" fillId="0" borderId="1" xfId="2" applyNumberFormat="1" applyFont="1" applyFill="1" applyBorder="1"/>
    <xf numFmtId="167" fontId="0" fillId="6" borderId="1" xfId="2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2" fillId="0" borderId="0" xfId="3"/>
    <xf numFmtId="169" fontId="22" fillId="0" borderId="0" xfId="3" applyNumberFormat="1"/>
    <xf numFmtId="0" fontId="23" fillId="0" borderId="0" xfId="3" applyFont="1"/>
    <xf numFmtId="0" fontId="23" fillId="0" borderId="0" xfId="3" applyFont="1" applyAlignment="1">
      <alignment horizontal="right"/>
    </xf>
    <xf numFmtId="0" fontId="22" fillId="0" borderId="0" xfId="3" applyAlignment="1">
      <alignment horizontal="left"/>
    </xf>
    <xf numFmtId="170" fontId="22" fillId="0" borderId="0" xfId="3" applyNumberFormat="1"/>
    <xf numFmtId="0" fontId="22" fillId="7" borderId="0" xfId="3" applyFill="1"/>
    <xf numFmtId="166" fontId="19" fillId="0" borderId="0" xfId="1" applyNumberFormat="1" applyFont="1" applyFill="1" applyAlignment="1">
      <alignment horizontal="center"/>
    </xf>
    <xf numFmtId="166" fontId="19" fillId="8" borderId="0" xfId="1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65" fontId="3" fillId="8" borderId="6" xfId="0" applyNumberFormat="1" applyFont="1" applyFill="1" applyBorder="1" applyAlignment="1">
      <alignment horizontal="center"/>
    </xf>
    <xf numFmtId="165" fontId="3" fillId="8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0" fontId="21" fillId="0" borderId="0" xfId="0" applyFont="1" applyAlignment="1">
      <alignment horizontal="center"/>
    </xf>
    <xf numFmtId="166" fontId="19" fillId="0" borderId="0" xfId="1" applyNumberFormat="1" applyFont="1" applyAlignment="1">
      <alignment horizontal="center" vertical="center"/>
    </xf>
    <xf numFmtId="0" fontId="13" fillId="7" borderId="0" xfId="0" applyFont="1" applyFill="1" applyAlignment="1">
      <alignment horizontal="left" indent="2"/>
    </xf>
    <xf numFmtId="166" fontId="19" fillId="7" borderId="0" xfId="1" applyNumberFormat="1" applyFont="1" applyFill="1" applyAlignment="1">
      <alignment horizontal="center"/>
    </xf>
    <xf numFmtId="165" fontId="12" fillId="7" borderId="0" xfId="0" applyNumberFormat="1" applyFont="1" applyFill="1" applyAlignment="1">
      <alignment horizontal="center"/>
    </xf>
    <xf numFmtId="165" fontId="12" fillId="7" borderId="2" xfId="0" applyNumberFormat="1" applyFont="1" applyFill="1" applyBorder="1" applyAlignment="1">
      <alignment horizontal="center"/>
    </xf>
    <xf numFmtId="165" fontId="12" fillId="7" borderId="3" xfId="0" applyNumberFormat="1" applyFont="1" applyFill="1" applyBorder="1" applyAlignment="1">
      <alignment horizontal="center"/>
    </xf>
  </cellXfs>
  <cellStyles count="4">
    <cellStyle name="Milliers" xfId="1" builtinId="3"/>
    <cellStyle name="Monétaire" xfId="2" builtinId="4"/>
    <cellStyle name="Normal" xfId="0" builtinId="0"/>
    <cellStyle name="Normal 2" xfId="3" xr:uid="{4719FB35-305F-4160-9225-6912503AE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74D6-5F7E-4B0B-88A8-B030EE0F5022}">
  <sheetPr>
    <pageSetUpPr fitToPage="1"/>
  </sheetPr>
  <dimension ref="A1:AR57"/>
  <sheetViews>
    <sheetView showGridLines="0" tabSelected="1" zoomScale="85" zoomScaleNormal="85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E25" sqref="E25"/>
    </sheetView>
  </sheetViews>
  <sheetFormatPr baseColWidth="10" defaultColWidth="11.44140625" defaultRowHeight="14.4" outlineLevelCol="1" x14ac:dyDescent="0.3"/>
  <cols>
    <col min="1" max="1" width="1.77734375" style="2" bestFit="1" customWidth="1"/>
    <col min="2" max="2" width="44.44140625" bestFit="1" customWidth="1"/>
    <col min="3" max="5" width="17" style="2" customWidth="1"/>
    <col min="6" max="8" width="17" style="2" hidden="1" customWidth="1" outlineLevel="1"/>
    <col min="9" max="9" width="11.6640625" style="2" hidden="1" customWidth="1" outlineLevel="1"/>
    <col min="10" max="10" width="11.6640625" style="2" customWidth="1" collapsed="1"/>
    <col min="11" max="12" width="11.6640625" style="2" customWidth="1"/>
    <col min="13" max="13" width="13.6640625" style="2" customWidth="1"/>
    <col min="14" max="19" width="11.6640625" style="2" customWidth="1"/>
    <col min="20" max="21" width="11.6640625" style="2" customWidth="1" outlineLevel="1"/>
    <col min="22" max="24" width="11.6640625" style="2" hidden="1" customWidth="1" outlineLevel="1"/>
    <col min="25" max="25" width="16.109375" style="2" hidden="1" customWidth="1" outlineLevel="1"/>
    <col min="26" max="36" width="11.6640625" style="2" hidden="1" customWidth="1" outlineLevel="1"/>
    <col min="37" max="37" width="14.33203125" style="2" hidden="1" customWidth="1" outlineLevel="1"/>
    <col min="38" max="43" width="11.6640625" style="2" hidden="1" customWidth="1" outlineLevel="1"/>
  </cols>
  <sheetData>
    <row r="1" spans="1:44" ht="21" x14ac:dyDescent="0.4">
      <c r="B1" s="1" t="s">
        <v>0</v>
      </c>
      <c r="AM1"/>
      <c r="AN1"/>
      <c r="AO1"/>
      <c r="AP1"/>
      <c r="AQ1"/>
    </row>
    <row r="2" spans="1:44" ht="28.95" customHeight="1" x14ac:dyDescent="0.4">
      <c r="B2" s="3" t="s">
        <v>66</v>
      </c>
      <c r="AM2"/>
      <c r="AN2"/>
      <c r="AO2"/>
      <c r="AP2"/>
      <c r="AQ2"/>
    </row>
    <row r="3" spans="1:44" s="10" customFormat="1" x14ac:dyDescent="0.3">
      <c r="A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7"/>
      <c r="R3" s="7"/>
      <c r="S3" s="7"/>
      <c r="T3" s="9"/>
      <c r="U3" s="7"/>
      <c r="V3" s="7"/>
      <c r="W3" s="8" t="s">
        <v>4</v>
      </c>
      <c r="X3" s="7"/>
      <c r="Y3" s="7"/>
      <c r="Z3" s="7"/>
      <c r="AA3" s="9" t="s">
        <v>5</v>
      </c>
      <c r="AB3" s="7"/>
      <c r="AC3" s="7"/>
      <c r="AD3" s="7"/>
      <c r="AE3" s="7"/>
      <c r="AF3" s="7"/>
      <c r="AG3" s="7"/>
      <c r="AH3" s="7"/>
      <c r="AI3" s="8" t="s">
        <v>4</v>
      </c>
      <c r="AJ3" s="7"/>
      <c r="AK3" s="7"/>
      <c r="AL3" s="7"/>
    </row>
    <row r="4" spans="1:44" x14ac:dyDescent="0.3">
      <c r="P4" s="11"/>
      <c r="T4" s="12"/>
      <c r="W4" s="11"/>
      <c r="AA4" s="12"/>
      <c r="AI4" s="11"/>
      <c r="AM4"/>
      <c r="AN4"/>
      <c r="AO4"/>
      <c r="AP4"/>
      <c r="AQ4"/>
    </row>
    <row r="5" spans="1:44" x14ac:dyDescent="0.3">
      <c r="C5" s="13"/>
      <c r="D5" s="13"/>
      <c r="E5" s="13"/>
      <c r="F5" s="13"/>
      <c r="G5" s="13"/>
      <c r="H5" s="13"/>
      <c r="I5" s="13">
        <f t="shared" ref="I5:AQ5" si="0">YEAR(I7)</f>
        <v>2025</v>
      </c>
      <c r="J5" s="13">
        <f t="shared" si="0"/>
        <v>2026</v>
      </c>
      <c r="K5" s="13">
        <f t="shared" si="0"/>
        <v>2026</v>
      </c>
      <c r="L5" s="13">
        <f t="shared" si="0"/>
        <v>2026</v>
      </c>
      <c r="M5" s="13">
        <f t="shared" si="0"/>
        <v>2026</v>
      </c>
      <c r="N5" s="13">
        <f t="shared" si="0"/>
        <v>2026</v>
      </c>
      <c r="O5" s="13">
        <f t="shared" si="0"/>
        <v>2026</v>
      </c>
      <c r="P5" s="14">
        <f t="shared" si="0"/>
        <v>2026</v>
      </c>
      <c r="Q5" s="13">
        <f t="shared" si="0"/>
        <v>2026</v>
      </c>
      <c r="R5" s="13">
        <f t="shared" si="0"/>
        <v>2026</v>
      </c>
      <c r="S5" s="13">
        <f t="shared" si="0"/>
        <v>2026</v>
      </c>
      <c r="T5" s="15">
        <f t="shared" si="0"/>
        <v>2026</v>
      </c>
      <c r="U5" s="13">
        <f t="shared" si="0"/>
        <v>2026</v>
      </c>
      <c r="V5" s="13">
        <f t="shared" si="0"/>
        <v>2027</v>
      </c>
      <c r="W5" s="13">
        <f t="shared" si="0"/>
        <v>2027</v>
      </c>
      <c r="X5" s="13">
        <f t="shared" si="0"/>
        <v>2027</v>
      </c>
      <c r="Y5" s="13">
        <f t="shared" si="0"/>
        <v>2027</v>
      </c>
      <c r="Z5" s="13">
        <f t="shared" si="0"/>
        <v>2027</v>
      </c>
      <c r="AA5" s="13">
        <f t="shared" si="0"/>
        <v>2027</v>
      </c>
      <c r="AB5" s="14">
        <f t="shared" si="0"/>
        <v>2027</v>
      </c>
      <c r="AC5" s="13">
        <f t="shared" si="0"/>
        <v>2027</v>
      </c>
      <c r="AD5" s="13">
        <f t="shared" si="0"/>
        <v>2027</v>
      </c>
      <c r="AE5" s="13">
        <f t="shared" si="0"/>
        <v>2027</v>
      </c>
      <c r="AF5" s="15">
        <f t="shared" si="0"/>
        <v>2027</v>
      </c>
      <c r="AG5" s="13">
        <f t="shared" si="0"/>
        <v>2027</v>
      </c>
      <c r="AH5" s="13">
        <f t="shared" si="0"/>
        <v>2028</v>
      </c>
      <c r="AI5" s="13">
        <f t="shared" si="0"/>
        <v>2028</v>
      </c>
      <c r="AJ5" s="13">
        <f t="shared" si="0"/>
        <v>2028</v>
      </c>
      <c r="AK5" s="13">
        <f t="shared" si="0"/>
        <v>2028</v>
      </c>
      <c r="AL5" s="13">
        <f t="shared" si="0"/>
        <v>2028</v>
      </c>
      <c r="AM5" s="13">
        <f t="shared" si="0"/>
        <v>2028</v>
      </c>
      <c r="AN5" s="14">
        <f t="shared" si="0"/>
        <v>2028</v>
      </c>
      <c r="AO5" s="13">
        <f t="shared" si="0"/>
        <v>2028</v>
      </c>
      <c r="AP5" s="13">
        <f t="shared" si="0"/>
        <v>2028</v>
      </c>
      <c r="AQ5" s="13">
        <f t="shared" si="0"/>
        <v>2028</v>
      </c>
    </row>
    <row r="6" spans="1:44" x14ac:dyDescent="0.3">
      <c r="C6" s="13"/>
      <c r="D6" s="13"/>
      <c r="E6" s="13"/>
      <c r="F6" s="13"/>
      <c r="G6" s="13"/>
      <c r="H6" s="13"/>
      <c r="I6" s="13">
        <f t="shared" ref="I6:AQ6" si="1">MONTH(I7)</f>
        <v>12</v>
      </c>
      <c r="J6" s="13">
        <f t="shared" si="1"/>
        <v>1</v>
      </c>
      <c r="K6" s="13">
        <f t="shared" si="1"/>
        <v>2</v>
      </c>
      <c r="L6" s="13">
        <f t="shared" si="1"/>
        <v>3</v>
      </c>
      <c r="M6" s="13">
        <f t="shared" si="1"/>
        <v>4</v>
      </c>
      <c r="N6" s="13">
        <f t="shared" si="1"/>
        <v>5</v>
      </c>
      <c r="O6" s="13">
        <f t="shared" si="1"/>
        <v>6</v>
      </c>
      <c r="P6" s="14">
        <f t="shared" si="1"/>
        <v>7</v>
      </c>
      <c r="Q6" s="13">
        <f t="shared" si="1"/>
        <v>8</v>
      </c>
      <c r="R6" s="13">
        <f t="shared" si="1"/>
        <v>9</v>
      </c>
      <c r="S6" s="13">
        <f t="shared" si="1"/>
        <v>10</v>
      </c>
      <c r="T6" s="15">
        <f t="shared" si="1"/>
        <v>11</v>
      </c>
      <c r="U6" s="13">
        <f t="shared" si="1"/>
        <v>12</v>
      </c>
      <c r="V6" s="13">
        <f t="shared" si="1"/>
        <v>1</v>
      </c>
      <c r="W6" s="13">
        <f t="shared" si="1"/>
        <v>2</v>
      </c>
      <c r="X6" s="13">
        <f t="shared" si="1"/>
        <v>3</v>
      </c>
      <c r="Y6" s="13">
        <f t="shared" si="1"/>
        <v>4</v>
      </c>
      <c r="Z6" s="13">
        <f t="shared" si="1"/>
        <v>5</v>
      </c>
      <c r="AA6" s="13">
        <f t="shared" si="1"/>
        <v>6</v>
      </c>
      <c r="AB6" s="14">
        <f t="shared" si="1"/>
        <v>7</v>
      </c>
      <c r="AC6" s="13">
        <f t="shared" si="1"/>
        <v>8</v>
      </c>
      <c r="AD6" s="13">
        <f t="shared" si="1"/>
        <v>9</v>
      </c>
      <c r="AE6" s="13">
        <f t="shared" si="1"/>
        <v>10</v>
      </c>
      <c r="AF6" s="15">
        <f t="shared" si="1"/>
        <v>11</v>
      </c>
      <c r="AG6" s="13">
        <f t="shared" si="1"/>
        <v>12</v>
      </c>
      <c r="AH6" s="13">
        <f t="shared" si="1"/>
        <v>1</v>
      </c>
      <c r="AI6" s="13">
        <f t="shared" si="1"/>
        <v>2</v>
      </c>
      <c r="AJ6" s="13">
        <f t="shared" si="1"/>
        <v>3</v>
      </c>
      <c r="AK6" s="13">
        <f t="shared" si="1"/>
        <v>4</v>
      </c>
      <c r="AL6" s="13">
        <f t="shared" si="1"/>
        <v>5</v>
      </c>
      <c r="AM6" s="13">
        <f t="shared" si="1"/>
        <v>6</v>
      </c>
      <c r="AN6" s="14">
        <f t="shared" si="1"/>
        <v>7</v>
      </c>
      <c r="AO6" s="13">
        <f t="shared" si="1"/>
        <v>8</v>
      </c>
      <c r="AP6" s="13">
        <f t="shared" si="1"/>
        <v>9</v>
      </c>
      <c r="AQ6" s="13">
        <f t="shared" si="1"/>
        <v>10</v>
      </c>
    </row>
    <row r="7" spans="1:44" x14ac:dyDescent="0.3">
      <c r="B7" s="16"/>
      <c r="C7" s="43" t="s">
        <v>832</v>
      </c>
      <c r="D7" s="43" t="s">
        <v>109</v>
      </c>
      <c r="E7" s="43" t="s">
        <v>113</v>
      </c>
      <c r="F7" s="43" t="s">
        <v>113</v>
      </c>
      <c r="G7" s="43" t="s">
        <v>112</v>
      </c>
      <c r="H7" s="43" t="s">
        <v>111</v>
      </c>
      <c r="I7" s="43">
        <v>45992</v>
      </c>
      <c r="J7" s="43">
        <f>EOMONTH(I7,1)</f>
        <v>46053</v>
      </c>
      <c r="K7" s="43">
        <f t="shared" ref="K7:AQ7" si="2">EOMONTH(J7,1)</f>
        <v>46081</v>
      </c>
      <c r="L7" s="43">
        <f>EOMONTH(K7,1)</f>
        <v>46112</v>
      </c>
      <c r="M7" s="43">
        <f>EOMONTH(L7,1)</f>
        <v>46142</v>
      </c>
      <c r="N7" s="43">
        <f t="shared" si="2"/>
        <v>46173</v>
      </c>
      <c r="O7" s="43">
        <f t="shared" si="2"/>
        <v>46203</v>
      </c>
      <c r="P7" s="44">
        <f t="shared" si="2"/>
        <v>46234</v>
      </c>
      <c r="Q7" s="43">
        <f t="shared" si="2"/>
        <v>46265</v>
      </c>
      <c r="R7" s="43">
        <f t="shared" si="2"/>
        <v>46295</v>
      </c>
      <c r="S7" s="43">
        <f t="shared" si="2"/>
        <v>46326</v>
      </c>
      <c r="T7" s="45">
        <f t="shared" si="2"/>
        <v>46356</v>
      </c>
      <c r="U7" s="43">
        <f t="shared" si="2"/>
        <v>46387</v>
      </c>
      <c r="V7" s="43">
        <f t="shared" si="2"/>
        <v>46418</v>
      </c>
      <c r="W7" s="43">
        <f t="shared" si="2"/>
        <v>46446</v>
      </c>
      <c r="X7" s="43">
        <f t="shared" si="2"/>
        <v>46477</v>
      </c>
      <c r="Y7" s="43">
        <f t="shared" si="2"/>
        <v>46507</v>
      </c>
      <c r="Z7" s="43">
        <f t="shared" si="2"/>
        <v>46538</v>
      </c>
      <c r="AA7" s="43">
        <f t="shared" si="2"/>
        <v>46568</v>
      </c>
      <c r="AB7" s="44">
        <f t="shared" si="2"/>
        <v>46599</v>
      </c>
      <c r="AC7" s="43">
        <f t="shared" si="2"/>
        <v>46630</v>
      </c>
      <c r="AD7" s="43">
        <f t="shared" si="2"/>
        <v>46660</v>
      </c>
      <c r="AE7" s="43">
        <f t="shared" si="2"/>
        <v>46691</v>
      </c>
      <c r="AF7" s="45">
        <f t="shared" si="2"/>
        <v>46721</v>
      </c>
      <c r="AG7" s="43">
        <f t="shared" si="2"/>
        <v>46752</v>
      </c>
      <c r="AH7" s="43">
        <f t="shared" si="2"/>
        <v>46783</v>
      </c>
      <c r="AI7" s="43">
        <f t="shared" si="2"/>
        <v>46812</v>
      </c>
      <c r="AJ7" s="43">
        <f t="shared" si="2"/>
        <v>46843</v>
      </c>
      <c r="AK7" s="43">
        <f t="shared" si="2"/>
        <v>46873</v>
      </c>
      <c r="AL7" s="43">
        <f t="shared" si="2"/>
        <v>46904</v>
      </c>
      <c r="AM7" s="43">
        <f t="shared" si="2"/>
        <v>46934</v>
      </c>
      <c r="AN7" s="44">
        <f t="shared" si="2"/>
        <v>46965</v>
      </c>
      <c r="AO7" s="43">
        <f t="shared" si="2"/>
        <v>46996</v>
      </c>
      <c r="AP7" s="43">
        <f t="shared" si="2"/>
        <v>47026</v>
      </c>
      <c r="AQ7" s="43">
        <f t="shared" si="2"/>
        <v>47057</v>
      </c>
    </row>
    <row r="8" spans="1:44" x14ac:dyDescent="0.3">
      <c r="C8" s="46"/>
      <c r="D8" s="46"/>
      <c r="E8" s="46"/>
      <c r="F8" s="46"/>
      <c r="G8" s="46"/>
      <c r="H8" s="46"/>
      <c r="P8" s="11"/>
      <c r="T8" s="12"/>
      <c r="AB8" s="11"/>
      <c r="AF8" s="12"/>
      <c r="AN8" s="11"/>
    </row>
    <row r="9" spans="1:44" x14ac:dyDescent="0.3">
      <c r="B9" s="27" t="s">
        <v>195</v>
      </c>
      <c r="C9" s="57">
        <f>+SUM(J9:U9)</f>
        <v>405000</v>
      </c>
      <c r="D9" s="57">
        <v>600000</v>
      </c>
      <c r="E9" s="57">
        <v>502237</v>
      </c>
      <c r="F9" s="84">
        <f>+G9+H9</f>
        <v>0</v>
      </c>
      <c r="G9" s="57"/>
      <c r="H9" s="57"/>
      <c r="I9" s="58"/>
      <c r="J9" s="58">
        <v>25000</v>
      </c>
      <c r="K9" s="58">
        <v>60000</v>
      </c>
      <c r="L9" s="58">
        <v>50000</v>
      </c>
      <c r="M9" s="58">
        <v>35000</v>
      </c>
      <c r="N9" s="58">
        <v>20000</v>
      </c>
      <c r="O9" s="58">
        <v>30000</v>
      </c>
      <c r="P9" s="59">
        <v>15000</v>
      </c>
      <c r="Q9" s="58">
        <v>15000</v>
      </c>
      <c r="R9" s="58">
        <v>45000</v>
      </c>
      <c r="S9" s="58">
        <v>45000</v>
      </c>
      <c r="T9" s="60">
        <v>45000</v>
      </c>
      <c r="U9" s="58">
        <v>20000</v>
      </c>
      <c r="V9" s="58"/>
      <c r="W9" s="58"/>
      <c r="X9" s="58"/>
      <c r="Y9" s="58"/>
      <c r="Z9" s="58"/>
      <c r="AA9" s="58"/>
      <c r="AB9" s="59"/>
      <c r="AC9" s="61"/>
      <c r="AD9" s="61"/>
      <c r="AE9" s="61"/>
      <c r="AF9" s="62"/>
      <c r="AG9" s="61"/>
      <c r="AH9" s="61"/>
      <c r="AI9" s="61"/>
      <c r="AJ9" s="61"/>
      <c r="AK9" s="61"/>
      <c r="AL9" s="61"/>
      <c r="AM9" s="61"/>
      <c r="AN9" s="63"/>
      <c r="AO9" s="61"/>
      <c r="AP9" s="61"/>
      <c r="AQ9" s="61"/>
    </row>
    <row r="10" spans="1:44" x14ac:dyDescent="0.3">
      <c r="B10" s="27" t="s">
        <v>838</v>
      </c>
      <c r="C10" s="57">
        <f t="shared" ref="C10:C17" si="3">+SUM(J10:U10)</f>
        <v>36000</v>
      </c>
      <c r="D10" s="90">
        <v>126000</v>
      </c>
      <c r="E10" s="90">
        <v>52450</v>
      </c>
      <c r="F10" s="84">
        <f t="shared" ref="F10:F17" si="4">+G10+H10</f>
        <v>0</v>
      </c>
      <c r="G10" s="57"/>
      <c r="H10" s="57"/>
      <c r="I10" s="58"/>
      <c r="J10" s="58">
        <f>2*1800</f>
        <v>3600</v>
      </c>
      <c r="K10" s="58">
        <f t="shared" ref="K10:O11" si="5">2*1800</f>
        <v>3600</v>
      </c>
      <c r="L10" s="58">
        <f t="shared" si="5"/>
        <v>3600</v>
      </c>
      <c r="M10" s="58">
        <f t="shared" si="5"/>
        <v>3600</v>
      </c>
      <c r="N10" s="58">
        <f t="shared" si="5"/>
        <v>3600</v>
      </c>
      <c r="O10" s="58">
        <f t="shared" si="5"/>
        <v>3600</v>
      </c>
      <c r="P10" s="59"/>
      <c r="Q10" s="58"/>
      <c r="R10" s="58">
        <f t="shared" ref="R10:U11" si="6">2*1800</f>
        <v>3600</v>
      </c>
      <c r="S10" s="58">
        <f t="shared" si="6"/>
        <v>3600</v>
      </c>
      <c r="T10" s="60">
        <f t="shared" si="6"/>
        <v>3600</v>
      </c>
      <c r="U10" s="58">
        <f t="shared" si="6"/>
        <v>3600</v>
      </c>
      <c r="V10" s="58"/>
      <c r="W10" s="58"/>
      <c r="X10" s="58"/>
      <c r="Y10" s="58"/>
      <c r="Z10" s="58"/>
      <c r="AA10" s="58"/>
      <c r="AB10" s="59"/>
      <c r="AC10" s="61"/>
      <c r="AD10" s="61"/>
      <c r="AE10" s="61"/>
      <c r="AF10" s="62"/>
      <c r="AG10" s="61"/>
      <c r="AH10" s="61"/>
      <c r="AI10" s="61"/>
      <c r="AJ10" s="61"/>
      <c r="AK10" s="61"/>
      <c r="AL10" s="61"/>
      <c r="AM10" s="61"/>
      <c r="AN10" s="63"/>
      <c r="AO10" s="61"/>
      <c r="AP10" s="61"/>
      <c r="AQ10" s="61"/>
      <c r="AR10" t="s">
        <v>840</v>
      </c>
    </row>
    <row r="11" spans="1:44" x14ac:dyDescent="0.3">
      <c r="B11" s="27" t="s">
        <v>839</v>
      </c>
      <c r="C11" s="57">
        <f t="shared" si="3"/>
        <v>36000</v>
      </c>
      <c r="D11" s="90"/>
      <c r="E11" s="90"/>
      <c r="F11" s="84"/>
      <c r="G11" s="57"/>
      <c r="H11" s="57"/>
      <c r="I11" s="58"/>
      <c r="J11" s="58">
        <f>2*1800</f>
        <v>3600</v>
      </c>
      <c r="K11" s="58">
        <f t="shared" si="5"/>
        <v>3600</v>
      </c>
      <c r="L11" s="58">
        <f t="shared" si="5"/>
        <v>3600</v>
      </c>
      <c r="M11" s="58">
        <f t="shared" si="5"/>
        <v>3600</v>
      </c>
      <c r="N11" s="58">
        <f t="shared" si="5"/>
        <v>3600</v>
      </c>
      <c r="O11" s="58">
        <f t="shared" si="5"/>
        <v>3600</v>
      </c>
      <c r="P11" s="59"/>
      <c r="Q11" s="58"/>
      <c r="R11" s="58">
        <f t="shared" si="6"/>
        <v>3600</v>
      </c>
      <c r="S11" s="58">
        <f t="shared" si="6"/>
        <v>3600</v>
      </c>
      <c r="T11" s="60">
        <f t="shared" si="6"/>
        <v>3600</v>
      </c>
      <c r="U11" s="58">
        <f t="shared" si="6"/>
        <v>3600</v>
      </c>
      <c r="V11" s="58"/>
      <c r="W11" s="58"/>
      <c r="X11" s="58"/>
      <c r="Y11" s="58"/>
      <c r="Z11" s="58"/>
      <c r="AA11" s="58"/>
      <c r="AB11" s="59"/>
      <c r="AC11" s="61"/>
      <c r="AD11" s="61"/>
      <c r="AE11" s="61"/>
      <c r="AF11" s="62"/>
      <c r="AG11" s="61"/>
      <c r="AH11" s="61"/>
      <c r="AI11" s="61"/>
      <c r="AJ11" s="61"/>
      <c r="AK11" s="61"/>
      <c r="AL11" s="61"/>
      <c r="AM11" s="61"/>
      <c r="AN11" s="63"/>
      <c r="AO11" s="61"/>
      <c r="AP11" s="61"/>
      <c r="AQ11" s="61"/>
      <c r="AR11" t="s">
        <v>840</v>
      </c>
    </row>
    <row r="12" spans="1:44" x14ac:dyDescent="0.3">
      <c r="B12" s="27" t="s">
        <v>833</v>
      </c>
      <c r="C12" s="57">
        <f t="shared" si="3"/>
        <v>50000</v>
      </c>
      <c r="D12" s="90"/>
      <c r="E12" s="90"/>
      <c r="F12" s="84"/>
      <c r="G12" s="57"/>
      <c r="H12" s="57"/>
      <c r="I12" s="58"/>
      <c r="J12" s="58">
        <f>2500*2</f>
        <v>5000</v>
      </c>
      <c r="K12" s="58">
        <f t="shared" ref="K12:O12" si="7">2500*2</f>
        <v>5000</v>
      </c>
      <c r="L12" s="58">
        <f t="shared" si="7"/>
        <v>5000</v>
      </c>
      <c r="M12" s="58">
        <f t="shared" si="7"/>
        <v>5000</v>
      </c>
      <c r="N12" s="58">
        <f t="shared" si="7"/>
        <v>5000</v>
      </c>
      <c r="O12" s="58">
        <f t="shared" si="7"/>
        <v>5000</v>
      </c>
      <c r="P12" s="59"/>
      <c r="Q12" s="58"/>
      <c r="R12" s="58">
        <f t="shared" ref="R12:U12" si="8">2500*2</f>
        <v>5000</v>
      </c>
      <c r="S12" s="58">
        <f t="shared" si="8"/>
        <v>5000</v>
      </c>
      <c r="T12" s="60">
        <f t="shared" si="8"/>
        <v>5000</v>
      </c>
      <c r="U12" s="58">
        <f t="shared" si="8"/>
        <v>5000</v>
      </c>
      <c r="V12" s="58"/>
      <c r="W12" s="58"/>
      <c r="X12" s="58"/>
      <c r="Y12" s="58"/>
      <c r="Z12" s="58"/>
      <c r="AA12" s="58"/>
      <c r="AB12" s="59"/>
      <c r="AC12" s="61"/>
      <c r="AD12" s="61"/>
      <c r="AE12" s="61"/>
      <c r="AF12" s="62"/>
      <c r="AG12" s="61"/>
      <c r="AH12" s="61"/>
      <c r="AI12" s="61"/>
      <c r="AJ12" s="61"/>
      <c r="AK12" s="61"/>
      <c r="AL12" s="61"/>
      <c r="AM12" s="61"/>
      <c r="AN12" s="63"/>
      <c r="AO12" s="61"/>
      <c r="AP12" s="61"/>
      <c r="AQ12" s="61"/>
      <c r="AR12" t="s">
        <v>842</v>
      </c>
    </row>
    <row r="13" spans="1:44" x14ac:dyDescent="0.3">
      <c r="B13" s="27" t="s">
        <v>110</v>
      </c>
      <c r="C13" s="57">
        <f t="shared" si="3"/>
        <v>0</v>
      </c>
      <c r="D13" s="57">
        <v>30000</v>
      </c>
      <c r="E13" s="57">
        <v>2810</v>
      </c>
      <c r="F13" s="84">
        <f t="shared" si="4"/>
        <v>0</v>
      </c>
      <c r="G13" s="57"/>
      <c r="H13" s="57"/>
      <c r="I13" s="58"/>
      <c r="J13" s="58"/>
      <c r="K13" s="58"/>
      <c r="L13" s="58"/>
      <c r="M13" s="58"/>
      <c r="N13" s="58"/>
      <c r="O13" s="58"/>
      <c r="P13" s="59"/>
      <c r="Q13" s="58"/>
      <c r="R13" s="58"/>
      <c r="S13" s="58"/>
      <c r="T13" s="60"/>
      <c r="U13" s="58"/>
      <c r="V13" s="58"/>
      <c r="W13" s="58"/>
      <c r="X13" s="58"/>
      <c r="Y13" s="58"/>
      <c r="Z13" s="58"/>
      <c r="AA13" s="58"/>
      <c r="AB13" s="59"/>
      <c r="AC13" s="61"/>
      <c r="AD13" s="61"/>
      <c r="AE13" s="61"/>
      <c r="AF13" s="62"/>
      <c r="AG13" s="61"/>
      <c r="AH13" s="61"/>
      <c r="AI13" s="61"/>
      <c r="AJ13" s="61"/>
      <c r="AK13" s="61"/>
      <c r="AL13" s="61"/>
      <c r="AM13" s="61"/>
      <c r="AN13" s="63"/>
      <c r="AO13" s="61"/>
      <c r="AP13" s="61"/>
      <c r="AQ13" s="61"/>
    </row>
    <row r="14" spans="1:44" x14ac:dyDescent="0.3">
      <c r="B14" s="27" t="s">
        <v>69</v>
      </c>
      <c r="C14" s="57">
        <f t="shared" si="3"/>
        <v>0</v>
      </c>
      <c r="D14" s="57">
        <v>94000</v>
      </c>
      <c r="E14" s="57">
        <v>0</v>
      </c>
      <c r="F14" s="84">
        <f t="shared" si="4"/>
        <v>0</v>
      </c>
      <c r="G14" s="57"/>
      <c r="H14" s="57"/>
      <c r="I14" s="58"/>
      <c r="J14" s="58"/>
      <c r="K14" s="58"/>
      <c r="L14" s="58"/>
      <c r="M14" s="58"/>
      <c r="N14" s="58"/>
      <c r="O14" s="58"/>
      <c r="P14" s="59"/>
      <c r="Q14" s="58"/>
      <c r="R14" s="58"/>
      <c r="S14" s="58"/>
      <c r="T14" s="60"/>
      <c r="U14" s="58"/>
      <c r="V14" s="58"/>
      <c r="W14" s="58"/>
      <c r="X14" s="58"/>
      <c r="Y14" s="58"/>
      <c r="Z14" s="58"/>
      <c r="AA14" s="58"/>
      <c r="AB14" s="59"/>
      <c r="AC14" s="61"/>
      <c r="AD14" s="61"/>
      <c r="AE14" s="61"/>
      <c r="AF14" s="62"/>
      <c r="AG14" s="61"/>
      <c r="AH14" s="61"/>
      <c r="AI14" s="61"/>
      <c r="AJ14" s="61"/>
      <c r="AK14" s="61"/>
      <c r="AL14" s="61"/>
      <c r="AM14" s="61"/>
      <c r="AN14" s="63"/>
      <c r="AO14" s="61"/>
      <c r="AP14" s="61"/>
      <c r="AQ14" s="61"/>
    </row>
    <row r="15" spans="1:44" x14ac:dyDescent="0.3">
      <c r="B15" s="91" t="s">
        <v>70</v>
      </c>
      <c r="C15" s="92">
        <f t="shared" si="3"/>
        <v>0</v>
      </c>
      <c r="D15" s="92">
        <v>150000</v>
      </c>
      <c r="E15" s="92">
        <v>0</v>
      </c>
      <c r="F15" s="92">
        <f t="shared" si="4"/>
        <v>0</v>
      </c>
      <c r="G15" s="92"/>
      <c r="H15" s="92"/>
      <c r="I15" s="93"/>
      <c r="J15" s="93"/>
      <c r="K15" s="93"/>
      <c r="L15" s="93"/>
      <c r="M15" s="93"/>
      <c r="N15" s="93"/>
      <c r="O15" s="93"/>
      <c r="P15" s="94"/>
      <c r="Q15" s="93"/>
      <c r="R15" s="93"/>
      <c r="S15" s="93"/>
      <c r="T15" s="95"/>
      <c r="U15" s="93"/>
      <c r="V15" s="58"/>
      <c r="W15" s="58"/>
      <c r="X15" s="58"/>
      <c r="Y15" s="58"/>
      <c r="Z15" s="58"/>
      <c r="AA15" s="58"/>
      <c r="AB15" s="59"/>
      <c r="AC15" s="61"/>
      <c r="AD15" s="61"/>
      <c r="AE15" s="61"/>
      <c r="AF15" s="62"/>
      <c r="AG15" s="61"/>
      <c r="AH15" s="61"/>
      <c r="AI15" s="61"/>
      <c r="AJ15" s="61"/>
      <c r="AK15" s="61"/>
      <c r="AL15" s="61"/>
      <c r="AM15" s="61"/>
      <c r="AN15" s="63"/>
      <c r="AO15" s="61"/>
      <c r="AP15" s="61"/>
      <c r="AQ15" s="61"/>
    </row>
    <row r="16" spans="1:44" x14ac:dyDescent="0.3">
      <c r="B16" s="27" t="s">
        <v>71</v>
      </c>
      <c r="C16" s="57">
        <f t="shared" si="3"/>
        <v>3200</v>
      </c>
      <c r="D16" s="57">
        <v>0</v>
      </c>
      <c r="E16" s="57">
        <v>8500</v>
      </c>
      <c r="F16" s="84">
        <f t="shared" si="4"/>
        <v>0</v>
      </c>
      <c r="G16" s="57"/>
      <c r="H16" s="57"/>
      <c r="I16" s="58"/>
      <c r="J16" s="58">
        <v>400</v>
      </c>
      <c r="K16" s="58">
        <v>400</v>
      </c>
      <c r="L16" s="58">
        <v>400</v>
      </c>
      <c r="M16" s="58">
        <v>400</v>
      </c>
      <c r="N16" s="58">
        <v>400</v>
      </c>
      <c r="O16" s="58">
        <v>400</v>
      </c>
      <c r="P16" s="58">
        <v>400</v>
      </c>
      <c r="Q16" s="58">
        <v>400</v>
      </c>
      <c r="R16" s="58"/>
      <c r="S16" s="58"/>
      <c r="T16" s="60"/>
      <c r="U16" s="58"/>
      <c r="V16" s="58"/>
      <c r="W16" s="58"/>
      <c r="X16" s="58"/>
      <c r="Y16" s="58"/>
      <c r="Z16" s="58"/>
      <c r="AA16" s="58"/>
      <c r="AB16" s="59"/>
      <c r="AC16" s="61"/>
      <c r="AD16" s="61"/>
      <c r="AE16" s="61"/>
      <c r="AF16" s="62"/>
      <c r="AG16" s="61"/>
      <c r="AH16" s="61"/>
      <c r="AI16" s="61"/>
      <c r="AJ16" s="61"/>
      <c r="AK16" s="61"/>
      <c r="AL16" s="61"/>
      <c r="AM16" s="61"/>
      <c r="AN16" s="63"/>
      <c r="AO16" s="61"/>
      <c r="AP16" s="61"/>
      <c r="AQ16" s="61"/>
    </row>
    <row r="17" spans="2:44" x14ac:dyDescent="0.3">
      <c r="B17" s="27" t="s">
        <v>72</v>
      </c>
      <c r="C17" s="57">
        <f t="shared" si="3"/>
        <v>0</v>
      </c>
      <c r="D17" s="57">
        <v>0</v>
      </c>
      <c r="E17" s="57">
        <v>22839.549999999996</v>
      </c>
      <c r="F17" s="84">
        <f t="shared" si="4"/>
        <v>0</v>
      </c>
      <c r="G17" s="57"/>
      <c r="H17" s="57"/>
      <c r="I17" s="58"/>
      <c r="J17" s="58"/>
      <c r="K17" s="58"/>
      <c r="L17" s="58"/>
      <c r="M17" s="58"/>
      <c r="N17" s="58"/>
      <c r="O17" s="58"/>
      <c r="P17" s="59"/>
      <c r="Q17" s="58"/>
      <c r="R17" s="58"/>
      <c r="S17" s="58"/>
      <c r="T17" s="60"/>
      <c r="U17" s="58"/>
      <c r="V17" s="58"/>
      <c r="W17" s="58"/>
      <c r="X17" s="58"/>
      <c r="Y17" s="58"/>
      <c r="Z17" s="58"/>
      <c r="AA17" s="58"/>
      <c r="AB17" s="59"/>
      <c r="AC17" s="61"/>
      <c r="AD17" s="61"/>
      <c r="AE17" s="61"/>
      <c r="AF17" s="62"/>
      <c r="AG17" s="61"/>
      <c r="AH17" s="61"/>
      <c r="AI17" s="61"/>
      <c r="AJ17" s="61"/>
      <c r="AK17" s="61"/>
      <c r="AL17" s="61"/>
      <c r="AM17" s="61"/>
      <c r="AN17" s="63"/>
      <c r="AO17" s="61"/>
      <c r="AP17" s="61"/>
      <c r="AQ17" s="61"/>
      <c r="AR17" t="s">
        <v>826</v>
      </c>
    </row>
    <row r="18" spans="2:44" x14ac:dyDescent="0.3">
      <c r="C18" s="32"/>
      <c r="D18" s="32"/>
      <c r="E18" s="32"/>
      <c r="F18" s="85"/>
      <c r="G18" s="32"/>
      <c r="H18" s="32"/>
      <c r="I18" s="32"/>
      <c r="J18" s="32"/>
      <c r="K18" s="32"/>
      <c r="L18" s="32"/>
      <c r="M18" s="32"/>
      <c r="N18" s="32"/>
      <c r="O18" s="32"/>
      <c r="P18" s="47"/>
      <c r="Q18" s="32"/>
      <c r="R18" s="32"/>
      <c r="S18" s="32"/>
      <c r="T18" s="48"/>
      <c r="U18" s="32"/>
      <c r="V18" s="32"/>
      <c r="W18" s="32"/>
      <c r="X18" s="32"/>
      <c r="Y18" s="32"/>
      <c r="Z18" s="32"/>
      <c r="AA18" s="32"/>
      <c r="AB18" s="47"/>
      <c r="AC18" s="32"/>
      <c r="AD18" s="32"/>
      <c r="AE18" s="32"/>
      <c r="AF18" s="48"/>
      <c r="AG18" s="32"/>
      <c r="AH18" s="32"/>
      <c r="AI18" s="32"/>
      <c r="AJ18" s="32"/>
      <c r="AK18" s="32"/>
      <c r="AL18" s="32"/>
      <c r="AM18" s="32"/>
      <c r="AN18" s="47"/>
      <c r="AO18" s="32"/>
      <c r="AP18" s="32"/>
      <c r="AQ18" s="32"/>
    </row>
    <row r="19" spans="2:44" x14ac:dyDescent="0.3">
      <c r="B19" s="21" t="s">
        <v>73</v>
      </c>
      <c r="C19" s="49">
        <f t="shared" ref="C19:I19" si="9">SUM(C8:C17)</f>
        <v>530200</v>
      </c>
      <c r="D19" s="49">
        <f t="shared" si="9"/>
        <v>1000000</v>
      </c>
      <c r="E19" s="49">
        <f t="shared" si="9"/>
        <v>588836.55000000005</v>
      </c>
      <c r="F19" s="49">
        <f t="shared" si="9"/>
        <v>0</v>
      </c>
      <c r="G19" s="49">
        <f t="shared" si="9"/>
        <v>0</v>
      </c>
      <c r="H19" s="49">
        <f t="shared" si="9"/>
        <v>0</v>
      </c>
      <c r="I19" s="49">
        <f t="shared" si="9"/>
        <v>0</v>
      </c>
      <c r="J19" s="49">
        <f t="shared" ref="J19:AQ19" si="10">SUM(J8:J17)</f>
        <v>37600</v>
      </c>
      <c r="K19" s="49">
        <f t="shared" si="10"/>
        <v>72600</v>
      </c>
      <c r="L19" s="49">
        <f t="shared" si="10"/>
        <v>62600</v>
      </c>
      <c r="M19" s="49">
        <f t="shared" si="10"/>
        <v>47600</v>
      </c>
      <c r="N19" s="49">
        <f t="shared" si="10"/>
        <v>32600</v>
      </c>
      <c r="O19" s="49">
        <f t="shared" si="10"/>
        <v>42600</v>
      </c>
      <c r="P19" s="50">
        <f t="shared" si="10"/>
        <v>15400</v>
      </c>
      <c r="Q19" s="49">
        <f t="shared" si="10"/>
        <v>15400</v>
      </c>
      <c r="R19" s="49">
        <f t="shared" si="10"/>
        <v>57200</v>
      </c>
      <c r="S19" s="49">
        <f t="shared" si="10"/>
        <v>57200</v>
      </c>
      <c r="T19" s="51">
        <f t="shared" si="10"/>
        <v>57200</v>
      </c>
      <c r="U19" s="49">
        <f t="shared" si="10"/>
        <v>32200</v>
      </c>
      <c r="V19" s="49">
        <f t="shared" si="10"/>
        <v>0</v>
      </c>
      <c r="W19" s="49">
        <f t="shared" si="10"/>
        <v>0</v>
      </c>
      <c r="X19" s="49">
        <f t="shared" si="10"/>
        <v>0</v>
      </c>
      <c r="Y19" s="49">
        <f t="shared" si="10"/>
        <v>0</v>
      </c>
      <c r="Z19" s="49">
        <f t="shared" si="10"/>
        <v>0</v>
      </c>
      <c r="AA19" s="49">
        <f t="shared" si="10"/>
        <v>0</v>
      </c>
      <c r="AB19" s="50">
        <f t="shared" si="10"/>
        <v>0</v>
      </c>
      <c r="AC19" s="49">
        <f t="shared" si="10"/>
        <v>0</v>
      </c>
      <c r="AD19" s="49">
        <f t="shared" si="10"/>
        <v>0</v>
      </c>
      <c r="AE19" s="49">
        <f t="shared" si="10"/>
        <v>0</v>
      </c>
      <c r="AF19" s="51">
        <f t="shared" si="10"/>
        <v>0</v>
      </c>
      <c r="AG19" s="49">
        <f t="shared" si="10"/>
        <v>0</v>
      </c>
      <c r="AH19" s="49">
        <f t="shared" si="10"/>
        <v>0</v>
      </c>
      <c r="AI19" s="49">
        <f t="shared" si="10"/>
        <v>0</v>
      </c>
      <c r="AJ19" s="49">
        <f t="shared" si="10"/>
        <v>0</v>
      </c>
      <c r="AK19" s="49">
        <f t="shared" si="10"/>
        <v>0</v>
      </c>
      <c r="AL19" s="49">
        <f t="shared" si="10"/>
        <v>0</v>
      </c>
      <c r="AM19" s="49">
        <f t="shared" si="10"/>
        <v>0</v>
      </c>
      <c r="AN19" s="50">
        <f t="shared" si="10"/>
        <v>0</v>
      </c>
      <c r="AO19" s="49">
        <f t="shared" si="10"/>
        <v>0</v>
      </c>
      <c r="AP19" s="49">
        <f t="shared" si="10"/>
        <v>0</v>
      </c>
      <c r="AQ19" s="49">
        <f t="shared" si="10"/>
        <v>0</v>
      </c>
    </row>
    <row r="20" spans="2:44" x14ac:dyDescent="0.3">
      <c r="B20" s="23"/>
      <c r="C20" s="52"/>
      <c r="D20" s="52"/>
      <c r="E20" s="52"/>
      <c r="F20" s="87"/>
      <c r="G20" s="52"/>
      <c r="H20" s="52"/>
      <c r="I20" s="52"/>
      <c r="J20" s="52"/>
      <c r="K20" s="52"/>
      <c r="L20" s="52"/>
      <c r="M20" s="52"/>
      <c r="N20" s="52"/>
      <c r="O20" s="52"/>
      <c r="P20" s="53"/>
      <c r="Q20" s="52"/>
      <c r="R20" s="52"/>
      <c r="S20" s="52"/>
      <c r="T20" s="54"/>
      <c r="U20" s="52"/>
      <c r="V20" s="52"/>
      <c r="W20" s="52"/>
      <c r="X20" s="52"/>
      <c r="Y20" s="52"/>
      <c r="Z20" s="52"/>
      <c r="AA20" s="52"/>
      <c r="AB20" s="55"/>
      <c r="AC20" s="52"/>
      <c r="AD20" s="52"/>
      <c r="AE20" s="52"/>
      <c r="AF20" s="56"/>
      <c r="AG20" s="52"/>
      <c r="AH20" s="52"/>
      <c r="AI20" s="52"/>
      <c r="AJ20" s="52"/>
      <c r="AK20" s="52"/>
      <c r="AL20" s="52"/>
      <c r="AM20" s="52"/>
      <c r="AN20" s="55"/>
      <c r="AO20" s="52"/>
      <c r="AP20" s="52"/>
      <c r="AQ20" s="52"/>
    </row>
    <row r="21" spans="2:44" x14ac:dyDescent="0.3">
      <c r="B21" s="27" t="s">
        <v>834</v>
      </c>
      <c r="C21" s="57">
        <f t="shared" ref="C21:C39" si="11">+SUM(J21:U21)</f>
        <v>60750</v>
      </c>
      <c r="D21" s="57">
        <f>30000+22500+67500</f>
        <v>120000</v>
      </c>
      <c r="E21" s="57"/>
      <c r="F21" s="84"/>
      <c r="G21" s="57"/>
      <c r="H21" s="57"/>
      <c r="J21" s="58">
        <f>0.15*J9</f>
        <v>3750</v>
      </c>
      <c r="K21" s="58">
        <f t="shared" ref="K21:U21" si="12">0.15*K9</f>
        <v>9000</v>
      </c>
      <c r="L21" s="58">
        <f t="shared" si="12"/>
        <v>7500</v>
      </c>
      <c r="M21" s="58">
        <f t="shared" si="12"/>
        <v>5250</v>
      </c>
      <c r="N21" s="58">
        <f t="shared" si="12"/>
        <v>3000</v>
      </c>
      <c r="O21" s="58">
        <f t="shared" si="12"/>
        <v>4500</v>
      </c>
      <c r="P21" s="59">
        <f t="shared" si="12"/>
        <v>2250</v>
      </c>
      <c r="Q21" s="58">
        <f t="shared" si="12"/>
        <v>2250</v>
      </c>
      <c r="R21" s="58">
        <f t="shared" si="12"/>
        <v>6750</v>
      </c>
      <c r="S21" s="58">
        <f t="shared" si="12"/>
        <v>6750</v>
      </c>
      <c r="T21" s="60">
        <f t="shared" si="12"/>
        <v>6750</v>
      </c>
      <c r="U21" s="58">
        <f t="shared" si="12"/>
        <v>3000</v>
      </c>
      <c r="V21" s="58"/>
      <c r="W21" s="58"/>
      <c r="X21" s="58"/>
      <c r="Y21" s="58"/>
      <c r="Z21" s="58"/>
      <c r="AA21" s="58"/>
      <c r="AB21" s="59"/>
      <c r="AC21" s="61"/>
      <c r="AD21" s="61"/>
      <c r="AE21" s="61"/>
      <c r="AF21" s="62"/>
      <c r="AG21" s="61"/>
      <c r="AH21" s="61"/>
      <c r="AI21" s="61"/>
      <c r="AJ21" s="61"/>
      <c r="AK21" s="61"/>
      <c r="AL21" s="61"/>
      <c r="AM21" s="61"/>
      <c r="AN21" s="63"/>
      <c r="AO21" s="61"/>
      <c r="AP21" s="61"/>
      <c r="AQ21" s="61"/>
      <c r="AR21" t="s">
        <v>843</v>
      </c>
    </row>
    <row r="22" spans="2:44" x14ac:dyDescent="0.3">
      <c r="B22" s="27" t="s">
        <v>835</v>
      </c>
      <c r="C22" s="57">
        <f t="shared" si="11"/>
        <v>32400</v>
      </c>
      <c r="D22" s="57">
        <v>272580</v>
      </c>
      <c r="E22" s="57">
        <v>131791.85999999999</v>
      </c>
      <c r="F22" s="84">
        <f t="shared" ref="F22:F39" si="13">+G22+H22</f>
        <v>0</v>
      </c>
      <c r="G22" s="57"/>
      <c r="H22" s="57"/>
      <c r="I22" s="58"/>
      <c r="J22" s="58">
        <f>0.08*J9</f>
        <v>2000</v>
      </c>
      <c r="K22" s="58">
        <f t="shared" ref="K22:U22" si="14">0.08*K9</f>
        <v>4800</v>
      </c>
      <c r="L22" s="58">
        <f t="shared" si="14"/>
        <v>4000</v>
      </c>
      <c r="M22" s="58">
        <f t="shared" si="14"/>
        <v>2800</v>
      </c>
      <c r="N22" s="58">
        <f t="shared" si="14"/>
        <v>1600</v>
      </c>
      <c r="O22" s="58">
        <f t="shared" si="14"/>
        <v>2400</v>
      </c>
      <c r="P22" s="59">
        <f t="shared" si="14"/>
        <v>1200</v>
      </c>
      <c r="Q22" s="58">
        <f t="shared" si="14"/>
        <v>1200</v>
      </c>
      <c r="R22" s="58">
        <f t="shared" si="14"/>
        <v>3600</v>
      </c>
      <c r="S22" s="58">
        <f t="shared" si="14"/>
        <v>3600</v>
      </c>
      <c r="T22" s="60">
        <f t="shared" si="14"/>
        <v>3600</v>
      </c>
      <c r="U22" s="58">
        <f t="shared" si="14"/>
        <v>1600</v>
      </c>
      <c r="V22" s="58"/>
      <c r="W22" s="58"/>
      <c r="X22" s="58"/>
      <c r="Y22" s="58"/>
      <c r="Z22" s="58"/>
      <c r="AA22" s="58"/>
      <c r="AB22" s="59"/>
      <c r="AC22" s="61"/>
      <c r="AD22" s="61"/>
      <c r="AE22" s="61"/>
      <c r="AF22" s="62"/>
      <c r="AG22" s="61"/>
      <c r="AH22" s="61"/>
      <c r="AI22" s="61"/>
      <c r="AJ22" s="61"/>
      <c r="AK22" s="61"/>
      <c r="AL22" s="61"/>
      <c r="AM22" s="61"/>
      <c r="AN22" s="63"/>
      <c r="AO22" s="61"/>
      <c r="AP22" s="61"/>
      <c r="AQ22" s="61"/>
      <c r="AR22" t="s">
        <v>844</v>
      </c>
    </row>
    <row r="23" spans="2:44" x14ac:dyDescent="0.3">
      <c r="B23" s="27" t="s">
        <v>836</v>
      </c>
      <c r="C23" s="57">
        <f t="shared" si="11"/>
        <v>36000</v>
      </c>
      <c r="D23" s="57"/>
      <c r="E23" s="57"/>
      <c r="F23" s="84"/>
      <c r="G23" s="57"/>
      <c r="H23" s="57"/>
      <c r="I23" s="58"/>
      <c r="J23" s="58">
        <f>2*1800</f>
        <v>3600</v>
      </c>
      <c r="K23" s="58">
        <f t="shared" ref="K23:O24" si="15">2*1800</f>
        <v>3600</v>
      </c>
      <c r="L23" s="58">
        <f t="shared" si="15"/>
        <v>3600</v>
      </c>
      <c r="M23" s="58">
        <f t="shared" si="15"/>
        <v>3600</v>
      </c>
      <c r="N23" s="58">
        <f t="shared" si="15"/>
        <v>3600</v>
      </c>
      <c r="O23" s="58">
        <f t="shared" si="15"/>
        <v>3600</v>
      </c>
      <c r="P23" s="59"/>
      <c r="Q23" s="58"/>
      <c r="R23" s="58">
        <f t="shared" ref="R23:U24" si="16">2*1800</f>
        <v>3600</v>
      </c>
      <c r="S23" s="58">
        <f t="shared" si="16"/>
        <v>3600</v>
      </c>
      <c r="T23" s="60">
        <f t="shared" si="16"/>
        <v>3600</v>
      </c>
      <c r="U23" s="58">
        <f t="shared" si="16"/>
        <v>3600</v>
      </c>
      <c r="V23" s="58"/>
      <c r="W23" s="58"/>
      <c r="X23" s="58"/>
      <c r="Y23" s="58"/>
      <c r="Z23" s="58"/>
      <c r="AA23" s="58"/>
      <c r="AB23" s="59"/>
      <c r="AC23" s="61"/>
      <c r="AD23" s="61"/>
      <c r="AE23" s="61"/>
      <c r="AF23" s="62"/>
      <c r="AG23" s="61"/>
      <c r="AH23" s="61"/>
      <c r="AI23" s="61"/>
      <c r="AJ23" s="61"/>
      <c r="AK23" s="61"/>
      <c r="AL23" s="61"/>
      <c r="AM23" s="61"/>
      <c r="AN23" s="63"/>
      <c r="AO23" s="61"/>
      <c r="AP23" s="61"/>
      <c r="AQ23" s="61"/>
      <c r="AR23" t="s">
        <v>845</v>
      </c>
    </row>
    <row r="24" spans="2:44" x14ac:dyDescent="0.3">
      <c r="B24" s="27" t="s">
        <v>837</v>
      </c>
      <c r="C24" s="57">
        <f t="shared" si="11"/>
        <v>36000</v>
      </c>
      <c r="D24" s="57">
        <v>54000</v>
      </c>
      <c r="E24" s="57">
        <v>58702.790000000015</v>
      </c>
      <c r="F24" s="84">
        <f t="shared" si="13"/>
        <v>0</v>
      </c>
      <c r="G24" s="57"/>
      <c r="H24" s="57"/>
      <c r="I24" s="58"/>
      <c r="J24" s="58">
        <f>2*1800</f>
        <v>3600</v>
      </c>
      <c r="K24" s="58">
        <f t="shared" si="15"/>
        <v>3600</v>
      </c>
      <c r="L24" s="58">
        <f t="shared" si="15"/>
        <v>3600</v>
      </c>
      <c r="M24" s="58">
        <f t="shared" si="15"/>
        <v>3600</v>
      </c>
      <c r="N24" s="58">
        <f t="shared" si="15"/>
        <v>3600</v>
      </c>
      <c r="O24" s="58">
        <f t="shared" si="15"/>
        <v>3600</v>
      </c>
      <c r="P24" s="59"/>
      <c r="Q24" s="58"/>
      <c r="R24" s="58">
        <f t="shared" si="16"/>
        <v>3600</v>
      </c>
      <c r="S24" s="58">
        <f t="shared" si="16"/>
        <v>3600</v>
      </c>
      <c r="T24" s="60">
        <f t="shared" si="16"/>
        <v>3600</v>
      </c>
      <c r="U24" s="58">
        <f t="shared" si="16"/>
        <v>3600</v>
      </c>
      <c r="V24" s="58"/>
      <c r="W24" s="58"/>
      <c r="X24" s="58"/>
      <c r="Y24" s="58"/>
      <c r="Z24" s="58"/>
      <c r="AA24" s="58"/>
      <c r="AB24" s="59"/>
      <c r="AC24" s="61"/>
      <c r="AD24" s="61"/>
      <c r="AE24" s="61"/>
      <c r="AF24" s="62"/>
      <c r="AG24" s="61"/>
      <c r="AH24" s="61"/>
      <c r="AI24" s="61"/>
      <c r="AJ24" s="61"/>
      <c r="AK24" s="61"/>
      <c r="AL24" s="61"/>
      <c r="AM24" s="61"/>
      <c r="AN24" s="63"/>
      <c r="AO24" s="61"/>
      <c r="AP24" s="61"/>
      <c r="AQ24" s="61"/>
      <c r="AR24" t="s">
        <v>845</v>
      </c>
    </row>
    <row r="25" spans="2:44" x14ac:dyDescent="0.3">
      <c r="B25" s="27" t="s">
        <v>841</v>
      </c>
      <c r="C25" s="57"/>
      <c r="D25" s="57"/>
      <c r="E25" s="57"/>
      <c r="F25" s="84"/>
      <c r="G25" s="57"/>
      <c r="H25" s="57"/>
      <c r="I25" s="58"/>
      <c r="J25" s="58">
        <f>2500*2</f>
        <v>5000</v>
      </c>
      <c r="K25" s="58">
        <f t="shared" ref="K25:O25" si="17">2500*2</f>
        <v>5000</v>
      </c>
      <c r="L25" s="58">
        <f t="shared" si="17"/>
        <v>5000</v>
      </c>
      <c r="M25" s="58">
        <f t="shared" si="17"/>
        <v>5000</v>
      </c>
      <c r="N25" s="58">
        <f t="shared" si="17"/>
        <v>5000</v>
      </c>
      <c r="O25" s="58">
        <f t="shared" si="17"/>
        <v>5000</v>
      </c>
      <c r="P25" s="59"/>
      <c r="Q25" s="58"/>
      <c r="R25" s="58">
        <f t="shared" ref="R25:U25" si="18">2500*2</f>
        <v>5000</v>
      </c>
      <c r="S25" s="58">
        <f t="shared" si="18"/>
        <v>5000</v>
      </c>
      <c r="T25" s="60">
        <f t="shared" si="18"/>
        <v>5000</v>
      </c>
      <c r="U25" s="58">
        <f t="shared" si="18"/>
        <v>5000</v>
      </c>
      <c r="V25" s="58"/>
      <c r="W25" s="58"/>
      <c r="X25" s="58"/>
      <c r="Y25" s="58"/>
      <c r="Z25" s="58"/>
      <c r="AA25" s="58"/>
      <c r="AB25" s="59"/>
      <c r="AC25" s="61"/>
      <c r="AD25" s="61"/>
      <c r="AE25" s="61"/>
      <c r="AF25" s="62"/>
      <c r="AG25" s="61"/>
      <c r="AH25" s="61"/>
      <c r="AI25" s="61"/>
      <c r="AJ25" s="61"/>
      <c r="AK25" s="61"/>
      <c r="AL25" s="61"/>
      <c r="AM25" s="61"/>
      <c r="AN25" s="63"/>
      <c r="AO25" s="61"/>
      <c r="AP25" s="61"/>
      <c r="AQ25" s="61"/>
      <c r="AR25" t="s">
        <v>845</v>
      </c>
    </row>
    <row r="26" spans="2:44" x14ac:dyDescent="0.3">
      <c r="B26" s="27" t="s">
        <v>846</v>
      </c>
      <c r="C26" s="57">
        <f t="shared" si="11"/>
        <v>9000</v>
      </c>
      <c r="D26" s="57">
        <f>7008+9600+15000</f>
        <v>31608</v>
      </c>
      <c r="E26" s="57">
        <v>12584.5</v>
      </c>
      <c r="F26" s="84">
        <f t="shared" si="13"/>
        <v>0</v>
      </c>
      <c r="G26" s="57"/>
      <c r="H26" s="57"/>
      <c r="I26" s="58"/>
      <c r="J26" s="58">
        <v>750</v>
      </c>
      <c r="K26" s="58">
        <v>750</v>
      </c>
      <c r="L26" s="58">
        <v>750</v>
      </c>
      <c r="M26" s="58">
        <v>750</v>
      </c>
      <c r="N26" s="58">
        <v>750</v>
      </c>
      <c r="O26" s="58">
        <v>750</v>
      </c>
      <c r="P26" s="59">
        <v>750</v>
      </c>
      <c r="Q26" s="58">
        <v>750</v>
      </c>
      <c r="R26" s="58">
        <v>750</v>
      </c>
      <c r="S26" s="58">
        <v>750</v>
      </c>
      <c r="T26" s="60">
        <v>750</v>
      </c>
      <c r="U26" s="58">
        <v>750</v>
      </c>
      <c r="V26" s="58"/>
      <c r="W26" s="58"/>
      <c r="X26" s="58"/>
      <c r="Y26" s="58"/>
      <c r="Z26" s="58"/>
      <c r="AA26" s="58"/>
      <c r="AB26" s="59"/>
      <c r="AC26" s="61"/>
      <c r="AD26" s="61"/>
      <c r="AE26" s="61"/>
      <c r="AF26" s="62"/>
      <c r="AG26" s="61"/>
      <c r="AH26" s="61"/>
      <c r="AI26" s="61"/>
      <c r="AJ26" s="61"/>
      <c r="AK26" s="61"/>
      <c r="AL26" s="61"/>
      <c r="AM26" s="61"/>
      <c r="AN26" s="63"/>
      <c r="AO26" s="61"/>
      <c r="AP26" s="61"/>
      <c r="AQ26" s="61"/>
      <c r="AR26" t="s">
        <v>847</v>
      </c>
    </row>
    <row r="27" spans="2:44" x14ac:dyDescent="0.3">
      <c r="B27" s="27" t="s">
        <v>75</v>
      </c>
      <c r="C27" s="57">
        <f t="shared" si="11"/>
        <v>18000</v>
      </c>
      <c r="D27" s="57">
        <v>18000</v>
      </c>
      <c r="E27" s="57">
        <v>18000</v>
      </c>
      <c r="F27" s="84">
        <f t="shared" si="13"/>
        <v>0</v>
      </c>
      <c r="G27" s="57"/>
      <c r="H27" s="57"/>
      <c r="I27" s="58"/>
      <c r="J27" s="58">
        <v>1500</v>
      </c>
      <c r="K27" s="58">
        <v>1500</v>
      </c>
      <c r="L27" s="58">
        <v>1500</v>
      </c>
      <c r="M27" s="58">
        <v>1500</v>
      </c>
      <c r="N27" s="58">
        <v>1500</v>
      </c>
      <c r="O27" s="58">
        <v>1500</v>
      </c>
      <c r="P27" s="59">
        <v>1500</v>
      </c>
      <c r="Q27" s="58">
        <v>1500</v>
      </c>
      <c r="R27" s="58">
        <v>1500</v>
      </c>
      <c r="S27" s="58">
        <v>1500</v>
      </c>
      <c r="T27" s="60">
        <v>1500</v>
      </c>
      <c r="U27" s="58">
        <v>1500</v>
      </c>
      <c r="V27" s="58"/>
      <c r="W27" s="58"/>
      <c r="X27" s="58"/>
      <c r="Y27" s="58"/>
      <c r="Z27" s="58"/>
      <c r="AA27" s="58"/>
      <c r="AB27" s="59"/>
      <c r="AC27" s="61"/>
      <c r="AD27" s="61"/>
      <c r="AE27" s="61"/>
      <c r="AF27" s="62"/>
      <c r="AG27" s="61"/>
      <c r="AH27" s="61"/>
      <c r="AI27" s="61"/>
      <c r="AJ27" s="61"/>
      <c r="AK27" s="61"/>
      <c r="AL27" s="61"/>
      <c r="AM27" s="61"/>
      <c r="AN27" s="63"/>
      <c r="AO27" s="61"/>
      <c r="AP27" s="61"/>
      <c r="AQ27" s="61"/>
    </row>
    <row r="28" spans="2:44" x14ac:dyDescent="0.3">
      <c r="B28" s="27" t="s">
        <v>27</v>
      </c>
      <c r="C28" s="57">
        <f t="shared" si="11"/>
        <v>40000</v>
      </c>
      <c r="D28" s="57">
        <v>18000</v>
      </c>
      <c r="E28" s="57">
        <v>26598.169999999995</v>
      </c>
      <c r="F28" s="84">
        <f t="shared" si="13"/>
        <v>0</v>
      </c>
      <c r="G28" s="57"/>
      <c r="H28" s="57"/>
      <c r="I28" s="58"/>
      <c r="J28" s="58">
        <f>40000/12</f>
        <v>3333.3333333333335</v>
      </c>
      <c r="K28" s="58">
        <f t="shared" ref="K28:U28" si="19">40000/12</f>
        <v>3333.3333333333335</v>
      </c>
      <c r="L28" s="58">
        <f t="shared" si="19"/>
        <v>3333.3333333333335</v>
      </c>
      <c r="M28" s="58">
        <f t="shared" si="19"/>
        <v>3333.3333333333335</v>
      </c>
      <c r="N28" s="58">
        <f t="shared" si="19"/>
        <v>3333.3333333333335</v>
      </c>
      <c r="O28" s="58">
        <f t="shared" si="19"/>
        <v>3333.3333333333335</v>
      </c>
      <c r="P28" s="59">
        <f t="shared" si="19"/>
        <v>3333.3333333333335</v>
      </c>
      <c r="Q28" s="58">
        <f t="shared" si="19"/>
        <v>3333.3333333333335</v>
      </c>
      <c r="R28" s="58">
        <f t="shared" si="19"/>
        <v>3333.3333333333335</v>
      </c>
      <c r="S28" s="58">
        <f t="shared" si="19"/>
        <v>3333.3333333333335</v>
      </c>
      <c r="T28" s="60">
        <f t="shared" si="19"/>
        <v>3333.3333333333335</v>
      </c>
      <c r="U28" s="58">
        <f t="shared" si="19"/>
        <v>3333.3333333333335</v>
      </c>
      <c r="V28" s="58"/>
      <c r="W28" s="58"/>
      <c r="X28" s="58"/>
      <c r="Y28" s="58"/>
      <c r="Z28" s="58"/>
      <c r="AA28" s="58"/>
      <c r="AB28" s="59"/>
      <c r="AC28" s="61"/>
      <c r="AD28" s="61"/>
      <c r="AE28" s="61"/>
      <c r="AF28" s="62"/>
      <c r="AG28" s="61"/>
      <c r="AH28" s="61"/>
      <c r="AI28" s="61"/>
      <c r="AJ28" s="61"/>
      <c r="AK28" s="61"/>
      <c r="AL28" s="61"/>
      <c r="AM28" s="61"/>
      <c r="AN28" s="63"/>
      <c r="AO28" s="61"/>
      <c r="AP28" s="61"/>
      <c r="AQ28" s="61"/>
    </row>
    <row r="29" spans="2:44" x14ac:dyDescent="0.3">
      <c r="B29" s="27" t="s">
        <v>822</v>
      </c>
      <c r="C29" s="83">
        <f t="shared" si="11"/>
        <v>49999.999999999993</v>
      </c>
      <c r="D29" s="83">
        <f>4800+37700</f>
        <v>42500</v>
      </c>
      <c r="E29" s="83">
        <v>50512.149999999994</v>
      </c>
      <c r="F29" s="84">
        <f t="shared" si="13"/>
        <v>0</v>
      </c>
      <c r="G29" s="57"/>
      <c r="H29" s="57"/>
      <c r="I29" s="58"/>
      <c r="J29" s="58">
        <f>50000/12</f>
        <v>4166.666666666667</v>
      </c>
      <c r="K29" s="58">
        <f t="shared" ref="K29:U29" si="20">50000/12</f>
        <v>4166.666666666667</v>
      </c>
      <c r="L29" s="58">
        <f t="shared" si="20"/>
        <v>4166.666666666667</v>
      </c>
      <c r="M29" s="58">
        <f t="shared" si="20"/>
        <v>4166.666666666667</v>
      </c>
      <c r="N29" s="58">
        <f t="shared" si="20"/>
        <v>4166.666666666667</v>
      </c>
      <c r="O29" s="58">
        <f t="shared" si="20"/>
        <v>4166.666666666667</v>
      </c>
      <c r="P29" s="59">
        <f t="shared" si="20"/>
        <v>4166.666666666667</v>
      </c>
      <c r="Q29" s="58">
        <f t="shared" si="20"/>
        <v>4166.666666666667</v>
      </c>
      <c r="R29" s="58">
        <f t="shared" si="20"/>
        <v>4166.666666666667</v>
      </c>
      <c r="S29" s="58">
        <f t="shared" si="20"/>
        <v>4166.666666666667</v>
      </c>
      <c r="T29" s="60">
        <f t="shared" si="20"/>
        <v>4166.666666666667</v>
      </c>
      <c r="U29" s="58">
        <f t="shared" si="20"/>
        <v>4166.666666666667</v>
      </c>
      <c r="V29" s="58"/>
      <c r="W29" s="58"/>
      <c r="X29" s="58"/>
      <c r="Y29" s="58"/>
      <c r="Z29" s="58"/>
      <c r="AA29" s="58"/>
      <c r="AB29" s="59"/>
      <c r="AC29" s="61"/>
      <c r="AD29" s="61"/>
      <c r="AE29" s="61"/>
      <c r="AF29" s="62"/>
      <c r="AG29" s="61"/>
      <c r="AH29" s="61"/>
      <c r="AI29" s="61"/>
      <c r="AJ29" s="61"/>
      <c r="AK29" s="61"/>
      <c r="AL29" s="61"/>
      <c r="AM29" s="61"/>
      <c r="AN29" s="63"/>
      <c r="AO29" s="61"/>
      <c r="AP29" s="61"/>
      <c r="AQ29" s="61"/>
      <c r="AR29" t="s">
        <v>851</v>
      </c>
    </row>
    <row r="30" spans="2:44" x14ac:dyDescent="0.3">
      <c r="B30" s="27" t="s">
        <v>76</v>
      </c>
      <c r="C30" s="57">
        <f t="shared" si="11"/>
        <v>3600</v>
      </c>
      <c r="D30" s="57">
        <v>6000</v>
      </c>
      <c r="E30" s="57">
        <v>3000</v>
      </c>
      <c r="F30" s="84">
        <f t="shared" si="13"/>
        <v>0</v>
      </c>
      <c r="G30" s="57"/>
      <c r="H30" s="57"/>
      <c r="I30" s="58"/>
      <c r="J30" s="58">
        <v>300</v>
      </c>
      <c r="K30" s="58">
        <v>300</v>
      </c>
      <c r="L30" s="58">
        <v>300</v>
      </c>
      <c r="M30" s="58">
        <v>300</v>
      </c>
      <c r="N30" s="58">
        <v>300</v>
      </c>
      <c r="O30" s="58">
        <v>300</v>
      </c>
      <c r="P30" s="59">
        <v>300</v>
      </c>
      <c r="Q30" s="58">
        <v>300</v>
      </c>
      <c r="R30" s="58">
        <v>300</v>
      </c>
      <c r="S30" s="58">
        <v>300</v>
      </c>
      <c r="T30" s="60">
        <v>300</v>
      </c>
      <c r="U30" s="58">
        <v>300</v>
      </c>
      <c r="V30" s="58"/>
      <c r="W30" s="58"/>
      <c r="X30" s="58"/>
      <c r="Y30" s="58"/>
      <c r="Z30" s="58"/>
      <c r="AA30" s="58"/>
      <c r="AB30" s="59"/>
      <c r="AC30" s="61"/>
      <c r="AD30" s="61"/>
      <c r="AE30" s="61"/>
      <c r="AF30" s="62"/>
      <c r="AG30" s="61"/>
      <c r="AH30" s="61"/>
      <c r="AI30" s="61"/>
      <c r="AJ30" s="61"/>
      <c r="AK30" s="61"/>
      <c r="AL30" s="61"/>
      <c r="AM30" s="61"/>
      <c r="AN30" s="63"/>
      <c r="AO30" s="61"/>
      <c r="AP30" s="61"/>
      <c r="AQ30" s="61"/>
      <c r="AR30" t="s">
        <v>830</v>
      </c>
    </row>
    <row r="31" spans="2:44" x14ac:dyDescent="0.3">
      <c r="B31" s="27" t="s">
        <v>824</v>
      </c>
      <c r="C31" s="57">
        <f t="shared" si="11"/>
        <v>12000</v>
      </c>
      <c r="D31" s="57">
        <v>18000</v>
      </c>
      <c r="E31" s="57">
        <v>10204.1</v>
      </c>
      <c r="F31" s="84">
        <f t="shared" si="13"/>
        <v>0</v>
      </c>
      <c r="G31" s="57"/>
      <c r="H31" s="57"/>
      <c r="I31" s="58"/>
      <c r="J31" s="58">
        <v>1000</v>
      </c>
      <c r="K31" s="58">
        <v>1000</v>
      </c>
      <c r="L31" s="58">
        <v>1000</v>
      </c>
      <c r="M31" s="58">
        <v>1000</v>
      </c>
      <c r="N31" s="58">
        <v>1000</v>
      </c>
      <c r="O31" s="58">
        <v>1000</v>
      </c>
      <c r="P31" s="59">
        <v>1000</v>
      </c>
      <c r="Q31" s="58">
        <v>1000</v>
      </c>
      <c r="R31" s="58">
        <v>1000</v>
      </c>
      <c r="S31" s="58">
        <v>1000</v>
      </c>
      <c r="T31" s="60">
        <v>1000</v>
      </c>
      <c r="U31" s="58">
        <v>1000</v>
      </c>
      <c r="V31" s="58"/>
      <c r="W31" s="58"/>
      <c r="X31" s="58"/>
      <c r="Y31" s="58"/>
      <c r="Z31" s="58"/>
      <c r="AA31" s="58"/>
      <c r="AB31" s="59"/>
      <c r="AC31" s="61"/>
      <c r="AD31" s="61"/>
      <c r="AE31" s="61"/>
      <c r="AF31" s="62"/>
      <c r="AG31" s="61"/>
      <c r="AH31" s="61"/>
      <c r="AI31" s="61"/>
      <c r="AJ31" s="61"/>
      <c r="AK31" s="61"/>
      <c r="AL31" s="61"/>
      <c r="AM31" s="61"/>
      <c r="AN31" s="63"/>
      <c r="AO31" s="61"/>
      <c r="AP31" s="61"/>
      <c r="AQ31" s="61"/>
      <c r="AR31" t="s">
        <v>828</v>
      </c>
    </row>
    <row r="32" spans="2:44" x14ac:dyDescent="0.3">
      <c r="B32" s="27" t="s">
        <v>77</v>
      </c>
      <c r="C32" s="57">
        <f t="shared" si="11"/>
        <v>2000.0000000000002</v>
      </c>
      <c r="D32" s="57">
        <v>5000</v>
      </c>
      <c r="E32" s="57">
        <v>826</v>
      </c>
      <c r="F32" s="84">
        <f t="shared" si="13"/>
        <v>0</v>
      </c>
      <c r="G32" s="57"/>
      <c r="H32" s="57"/>
      <c r="I32" s="58"/>
      <c r="J32" s="58">
        <v>166.66666666666666</v>
      </c>
      <c r="K32" s="58">
        <v>166.66666666666666</v>
      </c>
      <c r="L32" s="58">
        <v>166.66666666666666</v>
      </c>
      <c r="M32" s="58">
        <v>166.66666666666666</v>
      </c>
      <c r="N32" s="58">
        <v>166.66666666666666</v>
      </c>
      <c r="O32" s="58">
        <v>166.66666666666666</v>
      </c>
      <c r="P32" s="59">
        <v>166.66666666666666</v>
      </c>
      <c r="Q32" s="58">
        <v>166.66666666666666</v>
      </c>
      <c r="R32" s="58">
        <v>166.66666666666666</v>
      </c>
      <c r="S32" s="58">
        <v>166.66666666666666</v>
      </c>
      <c r="T32" s="60">
        <v>166.66666666666666</v>
      </c>
      <c r="U32" s="58">
        <v>166.66666666666666</v>
      </c>
      <c r="V32" s="58"/>
      <c r="W32" s="58"/>
      <c r="X32" s="58"/>
      <c r="Y32" s="58"/>
      <c r="Z32" s="58"/>
      <c r="AA32" s="58"/>
      <c r="AB32" s="59"/>
      <c r="AC32" s="61"/>
      <c r="AD32" s="61"/>
      <c r="AE32" s="61"/>
      <c r="AF32" s="62"/>
      <c r="AG32" s="61"/>
      <c r="AH32" s="61"/>
      <c r="AI32" s="61"/>
      <c r="AJ32" s="61"/>
      <c r="AK32" s="61"/>
      <c r="AL32" s="61"/>
      <c r="AM32" s="61"/>
      <c r="AN32" s="63"/>
      <c r="AO32" s="61"/>
      <c r="AP32" s="61"/>
      <c r="AQ32" s="61"/>
    </row>
    <row r="33" spans="2:44" x14ac:dyDescent="0.3">
      <c r="B33" s="27" t="s">
        <v>35</v>
      </c>
      <c r="C33" s="57">
        <f t="shared" si="11"/>
        <v>2000.0000000000002</v>
      </c>
      <c r="D33" s="57">
        <v>3600</v>
      </c>
      <c r="E33" s="57">
        <v>886.3900000000001</v>
      </c>
      <c r="F33" s="84">
        <f t="shared" si="13"/>
        <v>0</v>
      </c>
      <c r="G33" s="57"/>
      <c r="H33" s="57"/>
      <c r="I33" s="58"/>
      <c r="J33" s="58">
        <v>166.66666666666666</v>
      </c>
      <c r="K33" s="58">
        <v>166.66666666666666</v>
      </c>
      <c r="L33" s="58">
        <v>166.66666666666666</v>
      </c>
      <c r="M33" s="58">
        <v>166.66666666666666</v>
      </c>
      <c r="N33" s="58">
        <v>166.66666666666666</v>
      </c>
      <c r="O33" s="58">
        <v>166.66666666666666</v>
      </c>
      <c r="P33" s="59">
        <v>166.66666666666666</v>
      </c>
      <c r="Q33" s="58">
        <v>166.66666666666666</v>
      </c>
      <c r="R33" s="58">
        <v>166.66666666666666</v>
      </c>
      <c r="S33" s="58">
        <v>166.66666666666666</v>
      </c>
      <c r="T33" s="60">
        <v>166.66666666666666</v>
      </c>
      <c r="U33" s="58">
        <v>166.66666666666666</v>
      </c>
      <c r="V33" s="58"/>
      <c r="W33" s="58"/>
      <c r="X33" s="58"/>
      <c r="Y33" s="58"/>
      <c r="Z33" s="58"/>
      <c r="AA33" s="58"/>
      <c r="AB33" s="59"/>
      <c r="AC33" s="61"/>
      <c r="AD33" s="61"/>
      <c r="AE33" s="61"/>
      <c r="AF33" s="62"/>
      <c r="AG33" s="61"/>
      <c r="AH33" s="61"/>
      <c r="AI33" s="61"/>
      <c r="AJ33" s="61"/>
      <c r="AK33" s="61"/>
      <c r="AL33" s="61"/>
      <c r="AM33" s="61"/>
      <c r="AN33" s="63"/>
      <c r="AO33" s="61"/>
      <c r="AP33" s="61"/>
      <c r="AQ33" s="61"/>
    </row>
    <row r="34" spans="2:44" x14ac:dyDescent="0.3">
      <c r="B34" s="27" t="s">
        <v>36</v>
      </c>
      <c r="C34" s="57">
        <f t="shared" si="11"/>
        <v>2000.0000000000002</v>
      </c>
      <c r="D34" s="57">
        <v>1200</v>
      </c>
      <c r="E34" s="57">
        <v>1964.7100000000009</v>
      </c>
      <c r="F34" s="84">
        <f t="shared" si="13"/>
        <v>0</v>
      </c>
      <c r="G34" s="57"/>
      <c r="H34" s="57"/>
      <c r="I34" s="58"/>
      <c r="J34" s="58">
        <v>166.66666666666666</v>
      </c>
      <c r="K34" s="58">
        <v>166.66666666666666</v>
      </c>
      <c r="L34" s="58">
        <v>166.66666666666666</v>
      </c>
      <c r="M34" s="58">
        <v>166.66666666666666</v>
      </c>
      <c r="N34" s="58">
        <v>166.66666666666666</v>
      </c>
      <c r="O34" s="58">
        <v>166.66666666666666</v>
      </c>
      <c r="P34" s="59">
        <v>166.66666666666666</v>
      </c>
      <c r="Q34" s="58">
        <v>166.66666666666666</v>
      </c>
      <c r="R34" s="58">
        <v>166.66666666666666</v>
      </c>
      <c r="S34" s="58">
        <v>166.66666666666666</v>
      </c>
      <c r="T34" s="60">
        <v>166.66666666666666</v>
      </c>
      <c r="U34" s="58">
        <v>166.66666666666666</v>
      </c>
      <c r="V34" s="58"/>
      <c r="W34" s="58"/>
      <c r="X34" s="58"/>
      <c r="Y34" s="58"/>
      <c r="Z34" s="58"/>
      <c r="AA34" s="58"/>
      <c r="AB34" s="59"/>
      <c r="AC34" s="61"/>
      <c r="AD34" s="61"/>
      <c r="AE34" s="61"/>
      <c r="AF34" s="62"/>
      <c r="AG34" s="61"/>
      <c r="AH34" s="61"/>
      <c r="AI34" s="61"/>
      <c r="AJ34" s="61"/>
      <c r="AK34" s="61"/>
      <c r="AL34" s="61"/>
      <c r="AM34" s="61"/>
      <c r="AN34" s="63"/>
      <c r="AO34" s="61"/>
      <c r="AP34" s="61"/>
      <c r="AQ34" s="61"/>
    </row>
    <row r="35" spans="2:44" x14ac:dyDescent="0.3">
      <c r="B35" s="27" t="s">
        <v>37</v>
      </c>
      <c r="C35" s="57">
        <f t="shared" si="11"/>
        <v>6000</v>
      </c>
      <c r="D35" s="57">
        <v>5000</v>
      </c>
      <c r="E35" s="57">
        <v>5776.9999999999973</v>
      </c>
      <c r="F35" s="84">
        <f t="shared" si="13"/>
        <v>0</v>
      </c>
      <c r="G35" s="57"/>
      <c r="H35" s="57"/>
      <c r="I35" s="58"/>
      <c r="J35" s="58">
        <v>500</v>
      </c>
      <c r="K35" s="58">
        <v>500</v>
      </c>
      <c r="L35" s="58">
        <v>500</v>
      </c>
      <c r="M35" s="58">
        <v>500</v>
      </c>
      <c r="N35" s="58">
        <v>500</v>
      </c>
      <c r="O35" s="58">
        <v>500</v>
      </c>
      <c r="P35" s="59">
        <v>500</v>
      </c>
      <c r="Q35" s="58">
        <v>500</v>
      </c>
      <c r="R35" s="58">
        <v>500</v>
      </c>
      <c r="S35" s="58">
        <v>500</v>
      </c>
      <c r="T35" s="60">
        <v>500</v>
      </c>
      <c r="U35" s="58">
        <v>500</v>
      </c>
      <c r="V35" s="58"/>
      <c r="W35" s="58"/>
      <c r="X35" s="58"/>
      <c r="Y35" s="58"/>
      <c r="Z35" s="58"/>
      <c r="AA35" s="58"/>
      <c r="AB35" s="59"/>
      <c r="AC35" s="61"/>
      <c r="AD35" s="61"/>
      <c r="AE35" s="61"/>
      <c r="AF35" s="62"/>
      <c r="AG35" s="61"/>
      <c r="AH35" s="61"/>
      <c r="AI35" s="61"/>
      <c r="AJ35" s="61"/>
      <c r="AK35" s="61"/>
      <c r="AL35" s="61"/>
      <c r="AM35" s="61"/>
      <c r="AN35" s="63"/>
      <c r="AO35" s="61"/>
      <c r="AP35" s="61"/>
      <c r="AQ35" s="61"/>
    </row>
    <row r="36" spans="2:44" x14ac:dyDescent="0.3">
      <c r="B36" s="27" t="s">
        <v>852</v>
      </c>
      <c r="C36" s="57">
        <f t="shared" si="11"/>
        <v>5000</v>
      </c>
      <c r="D36" s="57">
        <v>10000</v>
      </c>
      <c r="E36" s="57">
        <v>0</v>
      </c>
      <c r="F36" s="84">
        <f t="shared" si="13"/>
        <v>0</v>
      </c>
      <c r="G36" s="57"/>
      <c r="H36" s="57"/>
      <c r="I36" s="58"/>
      <c r="J36" s="58">
        <v>416.66666666666669</v>
      </c>
      <c r="K36" s="58">
        <v>416.66666666666669</v>
      </c>
      <c r="L36" s="58">
        <v>416.66666666666669</v>
      </c>
      <c r="M36" s="58">
        <v>416.66666666666669</v>
      </c>
      <c r="N36" s="58">
        <v>416.66666666666669</v>
      </c>
      <c r="O36" s="58">
        <v>416.66666666666669</v>
      </c>
      <c r="P36" s="59">
        <v>416.66666666666669</v>
      </c>
      <c r="Q36" s="58">
        <v>416.66666666666669</v>
      </c>
      <c r="R36" s="58">
        <v>416.66666666666669</v>
      </c>
      <c r="S36" s="58">
        <v>416.66666666666669</v>
      </c>
      <c r="T36" s="60">
        <v>416.66666666666669</v>
      </c>
      <c r="U36" s="58">
        <v>416.66666666666669</v>
      </c>
      <c r="V36" s="58"/>
      <c r="W36" s="58"/>
      <c r="X36" s="58"/>
      <c r="Y36" s="58"/>
      <c r="Z36" s="58"/>
      <c r="AA36" s="58"/>
      <c r="AB36" s="59"/>
      <c r="AC36" s="61"/>
      <c r="AD36" s="61"/>
      <c r="AE36" s="61"/>
      <c r="AF36" s="62"/>
      <c r="AG36" s="61"/>
      <c r="AH36" s="61"/>
      <c r="AI36" s="61"/>
      <c r="AJ36" s="61"/>
      <c r="AK36" s="61"/>
      <c r="AL36" s="61"/>
      <c r="AM36" s="61"/>
      <c r="AN36" s="63"/>
      <c r="AO36" s="61"/>
      <c r="AP36" s="61"/>
      <c r="AQ36" s="61"/>
    </row>
    <row r="37" spans="2:44" x14ac:dyDescent="0.3">
      <c r="B37" s="27" t="s">
        <v>848</v>
      </c>
      <c r="C37" s="57">
        <f t="shared" si="11"/>
        <v>27540</v>
      </c>
      <c r="D37" s="57"/>
      <c r="E37" s="57"/>
      <c r="F37" s="84"/>
      <c r="G37" s="57"/>
      <c r="H37" s="57"/>
      <c r="I37" s="58"/>
      <c r="J37" s="58">
        <f>0.08*(J9-J21)</f>
        <v>1700</v>
      </c>
      <c r="K37" s="58">
        <f t="shared" ref="K37:U37" si="21">0.08*(K9-K21)</f>
        <v>4080</v>
      </c>
      <c r="L37" s="58">
        <f t="shared" si="21"/>
        <v>3400</v>
      </c>
      <c r="M37" s="58">
        <f t="shared" si="21"/>
        <v>2380</v>
      </c>
      <c r="N37" s="58">
        <f t="shared" si="21"/>
        <v>1360</v>
      </c>
      <c r="O37" s="58">
        <f t="shared" si="21"/>
        <v>2040</v>
      </c>
      <c r="P37" s="59">
        <f t="shared" si="21"/>
        <v>1020</v>
      </c>
      <c r="Q37" s="58">
        <f t="shared" si="21"/>
        <v>1020</v>
      </c>
      <c r="R37" s="58">
        <f t="shared" si="21"/>
        <v>3060</v>
      </c>
      <c r="S37" s="58">
        <f t="shared" si="21"/>
        <v>3060</v>
      </c>
      <c r="T37" s="60">
        <f t="shared" si="21"/>
        <v>3060</v>
      </c>
      <c r="U37" s="58">
        <f t="shared" si="21"/>
        <v>1360</v>
      </c>
      <c r="V37" s="58"/>
      <c r="W37" s="58"/>
      <c r="X37" s="58"/>
      <c r="Y37" s="58"/>
      <c r="Z37" s="58"/>
      <c r="AA37" s="58"/>
      <c r="AB37" s="59"/>
      <c r="AC37" s="61"/>
      <c r="AD37" s="61"/>
      <c r="AE37" s="61"/>
      <c r="AF37" s="62"/>
      <c r="AG37" s="61"/>
      <c r="AH37" s="61"/>
      <c r="AI37" s="61"/>
      <c r="AJ37" s="61"/>
      <c r="AK37" s="61"/>
      <c r="AL37" s="61"/>
      <c r="AM37" s="61"/>
      <c r="AN37" s="63"/>
      <c r="AO37" s="61"/>
      <c r="AP37" s="61"/>
      <c r="AQ37" s="61"/>
      <c r="AR37" t="s">
        <v>849</v>
      </c>
    </row>
    <row r="38" spans="2:44" x14ac:dyDescent="0.3">
      <c r="B38" s="27" t="s">
        <v>79</v>
      </c>
      <c r="C38" s="57">
        <f t="shared" si="11"/>
        <v>258125</v>
      </c>
      <c r="D38" s="57">
        <v>217000</v>
      </c>
      <c r="E38" s="57">
        <v>236930.15999999995</v>
      </c>
      <c r="F38" s="84">
        <f t="shared" si="13"/>
        <v>0</v>
      </c>
      <c r="G38" s="57"/>
      <c r="H38" s="57"/>
      <c r="I38" s="58"/>
      <c r="J38" s="58">
        <f>217500/12</f>
        <v>18125</v>
      </c>
      <c r="K38" s="58">
        <f t="shared" ref="K38:U38" si="22">217500/12</f>
        <v>18125</v>
      </c>
      <c r="L38" s="58">
        <f>221250/12+3750</f>
        <v>22187.5</v>
      </c>
      <c r="M38" s="58">
        <f t="shared" ref="M38:U38" si="23">221250/12+3750</f>
        <v>22187.5</v>
      </c>
      <c r="N38" s="58">
        <f t="shared" si="23"/>
        <v>22187.5</v>
      </c>
      <c r="O38" s="58">
        <f t="shared" si="23"/>
        <v>22187.5</v>
      </c>
      <c r="P38" s="59">
        <f t="shared" si="23"/>
        <v>22187.5</v>
      </c>
      <c r="Q38" s="58">
        <f t="shared" si="23"/>
        <v>22187.5</v>
      </c>
      <c r="R38" s="58">
        <f t="shared" si="23"/>
        <v>22187.5</v>
      </c>
      <c r="S38" s="58">
        <f t="shared" si="23"/>
        <v>22187.5</v>
      </c>
      <c r="T38" s="60">
        <f t="shared" si="23"/>
        <v>22187.5</v>
      </c>
      <c r="U38" s="58">
        <f t="shared" si="23"/>
        <v>22187.5</v>
      </c>
      <c r="V38" s="58"/>
      <c r="W38" s="58"/>
      <c r="X38" s="58"/>
      <c r="Y38" s="58"/>
      <c r="Z38" s="58"/>
      <c r="AA38" s="58"/>
      <c r="AB38" s="59"/>
      <c r="AC38" s="61"/>
      <c r="AD38" s="61"/>
      <c r="AE38" s="61"/>
      <c r="AF38" s="62"/>
      <c r="AG38" s="61"/>
      <c r="AH38" s="61"/>
      <c r="AI38" s="61"/>
      <c r="AJ38" s="61"/>
      <c r="AK38" s="61"/>
      <c r="AL38" s="61"/>
      <c r="AM38" s="61"/>
      <c r="AN38" s="63"/>
      <c r="AO38" s="61"/>
      <c r="AP38" s="61"/>
      <c r="AQ38" s="61"/>
      <c r="AR38" t="s">
        <v>850</v>
      </c>
    </row>
    <row r="39" spans="2:44" x14ac:dyDescent="0.3">
      <c r="B39" s="27" t="s">
        <v>825</v>
      </c>
      <c r="C39" s="57">
        <f t="shared" si="11"/>
        <v>6000</v>
      </c>
      <c r="D39" s="57">
        <v>10000</v>
      </c>
      <c r="E39" s="57">
        <v>6702.37</v>
      </c>
      <c r="F39" s="84">
        <f t="shared" si="13"/>
        <v>0</v>
      </c>
      <c r="G39" s="57"/>
      <c r="H39" s="57"/>
      <c r="I39" s="58"/>
      <c r="J39" s="58">
        <v>500</v>
      </c>
      <c r="K39" s="58">
        <v>500</v>
      </c>
      <c r="L39" s="58">
        <v>500</v>
      </c>
      <c r="M39" s="58">
        <v>500</v>
      </c>
      <c r="N39" s="58">
        <v>500</v>
      </c>
      <c r="O39" s="58">
        <v>500</v>
      </c>
      <c r="P39" s="59">
        <v>500</v>
      </c>
      <c r="Q39" s="58">
        <v>500</v>
      </c>
      <c r="R39" s="58">
        <v>500</v>
      </c>
      <c r="S39" s="58">
        <v>500</v>
      </c>
      <c r="T39" s="60">
        <v>500</v>
      </c>
      <c r="U39" s="58">
        <v>500</v>
      </c>
      <c r="V39" s="58"/>
      <c r="W39" s="58"/>
      <c r="X39" s="58"/>
      <c r="Y39" s="58"/>
      <c r="Z39" s="58"/>
      <c r="AA39" s="58"/>
      <c r="AB39" s="59"/>
      <c r="AC39" s="61"/>
      <c r="AD39" s="61"/>
      <c r="AE39" s="61"/>
      <c r="AF39" s="62"/>
      <c r="AG39" s="61"/>
      <c r="AH39" s="61"/>
      <c r="AI39" s="61"/>
      <c r="AJ39" s="61"/>
      <c r="AK39" s="61"/>
      <c r="AL39" s="61"/>
      <c r="AM39" s="61"/>
      <c r="AN39" s="63"/>
      <c r="AO39" s="61"/>
      <c r="AP39" s="61"/>
      <c r="AQ39" s="61"/>
    </row>
    <row r="40" spans="2:44" x14ac:dyDescent="0.3">
      <c r="C40" s="32"/>
      <c r="D40" s="32"/>
      <c r="E40" s="32"/>
      <c r="F40" s="85"/>
      <c r="G40" s="32"/>
      <c r="H40" s="32"/>
      <c r="I40" s="32"/>
      <c r="J40" s="32"/>
      <c r="K40" s="32"/>
      <c r="L40" s="32"/>
      <c r="M40" s="32"/>
      <c r="N40" s="32"/>
      <c r="O40" s="32"/>
      <c r="P40" s="47"/>
      <c r="Q40" s="32"/>
      <c r="R40" s="32"/>
      <c r="S40" s="32"/>
      <c r="T40" s="64"/>
      <c r="U40" s="32"/>
      <c r="V40" s="32"/>
      <c r="W40" s="32"/>
      <c r="X40" s="32"/>
      <c r="Y40" s="32"/>
      <c r="Z40" s="32"/>
      <c r="AA40" s="32"/>
      <c r="AB40" s="47"/>
      <c r="AC40" s="32"/>
      <c r="AD40" s="32"/>
      <c r="AE40" s="32"/>
      <c r="AF40" s="48"/>
      <c r="AG40" s="32"/>
      <c r="AH40" s="32"/>
      <c r="AI40" s="32"/>
      <c r="AJ40" s="32"/>
      <c r="AK40" s="32"/>
      <c r="AL40" s="32"/>
      <c r="AM40" s="32"/>
      <c r="AN40" s="47"/>
      <c r="AO40" s="32"/>
      <c r="AP40" s="32"/>
      <c r="AQ40" s="32"/>
    </row>
    <row r="41" spans="2:44" x14ac:dyDescent="0.3">
      <c r="B41" s="30" t="s">
        <v>81</v>
      </c>
      <c r="C41" s="49">
        <f>SUM(C21:C39)</f>
        <v>606415</v>
      </c>
      <c r="D41" s="49">
        <f>SUM(D21:D39)</f>
        <v>832488</v>
      </c>
      <c r="E41" s="49">
        <v>564480.19999999995</v>
      </c>
      <c r="F41" s="86">
        <f t="shared" ref="F41:H41" si="24">SUM(F21:F39)</f>
        <v>0</v>
      </c>
      <c r="G41" s="49">
        <f t="shared" si="24"/>
        <v>0</v>
      </c>
      <c r="H41" s="49">
        <f t="shared" si="24"/>
        <v>0</v>
      </c>
      <c r="I41" s="49">
        <f>SUM(I22:I39)</f>
        <v>0</v>
      </c>
      <c r="J41" s="49">
        <f t="shared" ref="J41:AQ41" si="25">SUM(J21:J39)</f>
        <v>50741.666666666672</v>
      </c>
      <c r="K41" s="49">
        <f t="shared" si="25"/>
        <v>61171.666666666657</v>
      </c>
      <c r="L41" s="49">
        <f t="shared" si="25"/>
        <v>62254.166666666657</v>
      </c>
      <c r="M41" s="49">
        <f t="shared" si="25"/>
        <v>57784.166666666672</v>
      </c>
      <c r="N41" s="49">
        <f t="shared" si="25"/>
        <v>53314.166666666672</v>
      </c>
      <c r="O41" s="49">
        <f t="shared" si="25"/>
        <v>56294.166666666672</v>
      </c>
      <c r="P41" s="50">
        <f t="shared" si="25"/>
        <v>39624.166666666664</v>
      </c>
      <c r="Q41" s="49">
        <f t="shared" si="25"/>
        <v>39624.166666666664</v>
      </c>
      <c r="R41" s="49">
        <f t="shared" si="25"/>
        <v>60764.166666666657</v>
      </c>
      <c r="S41" s="49">
        <f t="shared" si="25"/>
        <v>60764.166666666657</v>
      </c>
      <c r="T41" s="51">
        <f t="shared" si="25"/>
        <v>60764.166666666657</v>
      </c>
      <c r="U41" s="49">
        <f t="shared" si="25"/>
        <v>53314.166666666672</v>
      </c>
      <c r="V41" s="49">
        <f t="shared" si="25"/>
        <v>0</v>
      </c>
      <c r="W41" s="49">
        <f t="shared" si="25"/>
        <v>0</v>
      </c>
      <c r="X41" s="49">
        <f t="shared" si="25"/>
        <v>0</v>
      </c>
      <c r="Y41" s="49">
        <f t="shared" si="25"/>
        <v>0</v>
      </c>
      <c r="Z41" s="49">
        <f t="shared" si="25"/>
        <v>0</v>
      </c>
      <c r="AA41" s="49">
        <f t="shared" si="25"/>
        <v>0</v>
      </c>
      <c r="AB41" s="50">
        <f t="shared" si="25"/>
        <v>0</v>
      </c>
      <c r="AC41" s="49">
        <f t="shared" si="25"/>
        <v>0</v>
      </c>
      <c r="AD41" s="49">
        <f t="shared" si="25"/>
        <v>0</v>
      </c>
      <c r="AE41" s="49">
        <f t="shared" si="25"/>
        <v>0</v>
      </c>
      <c r="AF41" s="51">
        <f t="shared" si="25"/>
        <v>0</v>
      </c>
      <c r="AG41" s="49">
        <f t="shared" si="25"/>
        <v>0</v>
      </c>
      <c r="AH41" s="49">
        <f t="shared" si="25"/>
        <v>0</v>
      </c>
      <c r="AI41" s="49">
        <f t="shared" si="25"/>
        <v>0</v>
      </c>
      <c r="AJ41" s="49">
        <f t="shared" si="25"/>
        <v>0</v>
      </c>
      <c r="AK41" s="49">
        <f t="shared" si="25"/>
        <v>0</v>
      </c>
      <c r="AL41" s="49">
        <f t="shared" si="25"/>
        <v>0</v>
      </c>
      <c r="AM41" s="49">
        <f t="shared" si="25"/>
        <v>0</v>
      </c>
      <c r="AN41" s="50">
        <f t="shared" si="25"/>
        <v>0</v>
      </c>
      <c r="AO41" s="49">
        <f t="shared" si="25"/>
        <v>0</v>
      </c>
      <c r="AP41" s="49">
        <f t="shared" si="25"/>
        <v>0</v>
      </c>
      <c r="AQ41" s="49">
        <f t="shared" si="25"/>
        <v>0</v>
      </c>
    </row>
    <row r="42" spans="2:44" x14ac:dyDescent="0.3">
      <c r="C42" s="32"/>
      <c r="D42" s="32"/>
      <c r="E42" s="32"/>
      <c r="F42" s="85"/>
      <c r="G42" s="32"/>
      <c r="H42" s="32"/>
      <c r="I42" s="32"/>
      <c r="J42" s="32"/>
      <c r="K42" s="32"/>
      <c r="L42" s="32"/>
      <c r="M42" s="32"/>
      <c r="N42" s="32"/>
      <c r="O42" s="32"/>
      <c r="P42" s="47"/>
      <c r="Q42" s="32"/>
      <c r="R42" s="32"/>
      <c r="S42" s="32"/>
      <c r="T42" s="48"/>
      <c r="U42" s="32"/>
      <c r="V42" s="32"/>
      <c r="W42" s="32"/>
      <c r="X42" s="32"/>
      <c r="AB42" s="11"/>
      <c r="AF42" s="12"/>
      <c r="AN42" s="11"/>
    </row>
    <row r="43" spans="2:44" x14ac:dyDescent="0.3">
      <c r="B43" s="27" t="s">
        <v>82</v>
      </c>
      <c r="C43" s="57">
        <f>+SUM(J43:U43)</f>
        <v>0</v>
      </c>
      <c r="D43" s="57">
        <v>1800</v>
      </c>
      <c r="E43" s="57">
        <v>214.6</v>
      </c>
      <c r="F43" s="84">
        <f t="shared" ref="F43" si="26">+G43+H43</f>
        <v>0</v>
      </c>
      <c r="G43" s="57">
        <f>SUM(I43:S43)</f>
        <v>0</v>
      </c>
      <c r="H43" s="57"/>
      <c r="I43" s="58"/>
      <c r="J43" s="58"/>
      <c r="K43" s="58"/>
      <c r="L43" s="58"/>
      <c r="M43" s="58"/>
      <c r="N43" s="58"/>
      <c r="O43" s="58"/>
      <c r="P43" s="59"/>
      <c r="Q43" s="58"/>
      <c r="R43" s="58"/>
      <c r="S43" s="58"/>
      <c r="T43" s="60"/>
      <c r="U43" s="58"/>
      <c r="V43" s="58"/>
      <c r="W43" s="58"/>
      <c r="X43" s="58"/>
      <c r="Y43" s="58"/>
      <c r="Z43" s="58"/>
      <c r="AA43" s="58"/>
      <c r="AB43" s="59"/>
      <c r="AC43" s="61"/>
      <c r="AD43" s="61"/>
      <c r="AE43" s="61"/>
      <c r="AF43" s="62"/>
      <c r="AG43" s="61"/>
      <c r="AH43" s="61"/>
      <c r="AI43" s="61"/>
      <c r="AJ43" s="61"/>
      <c r="AK43" s="61"/>
      <c r="AL43" s="61"/>
      <c r="AM43" s="61"/>
      <c r="AN43" s="63"/>
      <c r="AO43" s="61"/>
      <c r="AP43" s="61"/>
      <c r="AQ43" s="61"/>
    </row>
    <row r="44" spans="2:44" x14ac:dyDescent="0.3">
      <c r="C44" s="32"/>
      <c r="D44" s="32"/>
      <c r="E44" s="32"/>
      <c r="F44" s="85"/>
      <c r="G44" s="32"/>
      <c r="H44" s="32"/>
      <c r="I44" s="32"/>
      <c r="J44" s="32"/>
      <c r="K44" s="32"/>
      <c r="L44" s="32"/>
      <c r="M44" s="32"/>
      <c r="N44" s="32"/>
      <c r="O44" s="32"/>
      <c r="P44" s="47"/>
      <c r="Q44" s="32"/>
      <c r="R44" s="32"/>
      <c r="S44" s="32"/>
      <c r="T44" s="48"/>
      <c r="U44" s="32"/>
      <c r="V44" s="32"/>
      <c r="W44" s="32"/>
      <c r="X44" s="32"/>
      <c r="AB44" s="11"/>
      <c r="AF44" s="12"/>
      <c r="AN44" s="11"/>
    </row>
    <row r="45" spans="2:44" x14ac:dyDescent="0.3">
      <c r="B45" s="30" t="s">
        <v>83</v>
      </c>
      <c r="C45" s="49">
        <f>+C43</f>
        <v>0</v>
      </c>
      <c r="D45" s="49">
        <v>1800</v>
      </c>
      <c r="E45" s="49">
        <v>214.6</v>
      </c>
      <c r="F45" s="86">
        <f t="shared" ref="F45:H45" si="27">SUM(F42:F44)</f>
        <v>0</v>
      </c>
      <c r="G45" s="49">
        <f t="shared" si="27"/>
        <v>0</v>
      </c>
      <c r="H45" s="49">
        <f t="shared" si="27"/>
        <v>0</v>
      </c>
      <c r="I45" s="49">
        <f t="shared" ref="I45:AQ45" si="28">SUM(I42:I44)</f>
        <v>0</v>
      </c>
      <c r="J45" s="49">
        <f t="shared" si="28"/>
        <v>0</v>
      </c>
      <c r="K45" s="49">
        <f t="shared" si="28"/>
        <v>0</v>
      </c>
      <c r="L45" s="49">
        <f t="shared" si="28"/>
        <v>0</v>
      </c>
      <c r="M45" s="49">
        <f t="shared" si="28"/>
        <v>0</v>
      </c>
      <c r="N45" s="49">
        <f t="shared" si="28"/>
        <v>0</v>
      </c>
      <c r="O45" s="49">
        <f t="shared" si="28"/>
        <v>0</v>
      </c>
      <c r="P45" s="50">
        <f t="shared" si="28"/>
        <v>0</v>
      </c>
      <c r="Q45" s="49">
        <f t="shared" si="28"/>
        <v>0</v>
      </c>
      <c r="R45" s="49">
        <f t="shared" si="28"/>
        <v>0</v>
      </c>
      <c r="S45" s="49">
        <f t="shared" si="28"/>
        <v>0</v>
      </c>
      <c r="T45" s="51">
        <f t="shared" si="28"/>
        <v>0</v>
      </c>
      <c r="U45" s="49">
        <f t="shared" si="28"/>
        <v>0</v>
      </c>
      <c r="V45" s="49">
        <f t="shared" si="28"/>
        <v>0</v>
      </c>
      <c r="W45" s="49">
        <f t="shared" si="28"/>
        <v>0</v>
      </c>
      <c r="X45" s="49">
        <f t="shared" si="28"/>
        <v>0</v>
      </c>
      <c r="Y45" s="49">
        <f t="shared" si="28"/>
        <v>0</v>
      </c>
      <c r="Z45" s="49">
        <f t="shared" si="28"/>
        <v>0</v>
      </c>
      <c r="AA45" s="49">
        <f t="shared" si="28"/>
        <v>0</v>
      </c>
      <c r="AB45" s="50">
        <f t="shared" si="28"/>
        <v>0</v>
      </c>
      <c r="AC45" s="49">
        <f t="shared" si="28"/>
        <v>0</v>
      </c>
      <c r="AD45" s="49">
        <f t="shared" si="28"/>
        <v>0</v>
      </c>
      <c r="AE45" s="49">
        <f t="shared" si="28"/>
        <v>0</v>
      </c>
      <c r="AF45" s="51">
        <f t="shared" si="28"/>
        <v>0</v>
      </c>
      <c r="AG45" s="49">
        <f t="shared" si="28"/>
        <v>0</v>
      </c>
      <c r="AH45" s="49">
        <f t="shared" si="28"/>
        <v>0</v>
      </c>
      <c r="AI45" s="49">
        <f t="shared" si="28"/>
        <v>0</v>
      </c>
      <c r="AJ45" s="49">
        <f t="shared" si="28"/>
        <v>0</v>
      </c>
      <c r="AK45" s="49">
        <f t="shared" si="28"/>
        <v>0</v>
      </c>
      <c r="AL45" s="49">
        <f t="shared" si="28"/>
        <v>0</v>
      </c>
      <c r="AM45" s="49">
        <f t="shared" si="28"/>
        <v>0</v>
      </c>
      <c r="AN45" s="50">
        <f t="shared" si="28"/>
        <v>0</v>
      </c>
      <c r="AO45" s="49">
        <f t="shared" si="28"/>
        <v>0</v>
      </c>
      <c r="AP45" s="49">
        <f t="shared" si="28"/>
        <v>0</v>
      </c>
      <c r="AQ45" s="49">
        <f t="shared" si="28"/>
        <v>0</v>
      </c>
    </row>
    <row r="46" spans="2:44" x14ac:dyDescent="0.3">
      <c r="C46" s="32"/>
      <c r="D46" s="32"/>
      <c r="E46" s="32"/>
      <c r="F46" s="85"/>
      <c r="G46" s="32"/>
      <c r="H46" s="32"/>
      <c r="I46" s="32"/>
      <c r="J46" s="32"/>
      <c r="K46" s="32"/>
      <c r="L46" s="32"/>
      <c r="M46" s="32"/>
      <c r="N46" s="32"/>
      <c r="O46" s="32"/>
      <c r="P46" s="47"/>
      <c r="Q46" s="32"/>
      <c r="R46" s="32"/>
      <c r="S46" s="32"/>
      <c r="T46" s="48"/>
      <c r="U46" s="32"/>
      <c r="V46" s="32"/>
      <c r="W46" s="32"/>
      <c r="X46" s="32"/>
      <c r="AB46" s="11"/>
      <c r="AF46" s="12"/>
      <c r="AN46" s="11"/>
    </row>
    <row r="47" spans="2:44" x14ac:dyDescent="0.3">
      <c r="B47" s="27" t="s">
        <v>84</v>
      </c>
      <c r="C47" s="57">
        <f>+SUM(J47:U47)</f>
        <v>0</v>
      </c>
      <c r="D47" s="57"/>
      <c r="E47" s="57"/>
      <c r="F47" s="84"/>
      <c r="G47" s="57"/>
      <c r="H47" s="57"/>
      <c r="I47" s="58"/>
      <c r="J47" s="58"/>
      <c r="K47" s="58"/>
      <c r="L47" s="58"/>
      <c r="M47" s="58"/>
      <c r="N47" s="58"/>
      <c r="O47" s="58"/>
      <c r="P47" s="59"/>
      <c r="Q47" s="58"/>
      <c r="R47" s="58"/>
      <c r="S47" s="58"/>
      <c r="T47" s="60"/>
      <c r="U47" s="58"/>
      <c r="V47" s="58"/>
      <c r="W47" s="58"/>
      <c r="X47" s="58"/>
      <c r="Y47" s="58"/>
      <c r="Z47" s="58"/>
      <c r="AA47" s="58"/>
      <c r="AB47" s="59"/>
      <c r="AC47" s="61"/>
      <c r="AD47" s="61"/>
      <c r="AE47" s="61"/>
      <c r="AF47" s="62"/>
      <c r="AG47" s="61"/>
      <c r="AH47" s="61"/>
      <c r="AI47" s="61"/>
      <c r="AJ47" s="61"/>
      <c r="AK47" s="61"/>
      <c r="AL47" s="61"/>
      <c r="AM47" s="61"/>
      <c r="AN47" s="63"/>
      <c r="AO47" s="61"/>
      <c r="AP47" s="61"/>
      <c r="AQ47" s="61"/>
    </row>
    <row r="48" spans="2:44" x14ac:dyDescent="0.3">
      <c r="B48" s="27" t="s">
        <v>85</v>
      </c>
      <c r="C48" s="57">
        <f>+SUM(J48:U48)</f>
        <v>0</v>
      </c>
      <c r="D48" s="57">
        <v>20000</v>
      </c>
      <c r="E48" s="57">
        <v>27850</v>
      </c>
      <c r="F48" s="84">
        <f t="shared" ref="F48" si="29">+G48+H48</f>
        <v>0</v>
      </c>
      <c r="G48" s="57"/>
      <c r="H48" s="57"/>
      <c r="I48" s="58"/>
      <c r="J48" s="58"/>
      <c r="K48" s="58"/>
      <c r="L48" s="58"/>
      <c r="M48" s="58"/>
      <c r="N48" s="58"/>
      <c r="O48" s="58"/>
      <c r="P48" s="59"/>
      <c r="Q48" s="58"/>
      <c r="R48" s="58"/>
      <c r="S48" s="58"/>
      <c r="T48" s="60"/>
      <c r="U48" s="58"/>
      <c r="V48" s="58"/>
      <c r="W48" s="58"/>
      <c r="X48" s="58"/>
      <c r="Y48" s="58"/>
      <c r="Z48" s="58"/>
      <c r="AA48" s="58"/>
      <c r="AB48" s="59"/>
      <c r="AC48" s="61"/>
      <c r="AD48" s="61"/>
      <c r="AE48" s="61"/>
      <c r="AF48" s="62"/>
      <c r="AG48" s="61"/>
      <c r="AH48" s="61"/>
      <c r="AI48" s="61"/>
      <c r="AJ48" s="61"/>
      <c r="AK48" s="61"/>
      <c r="AL48" s="61"/>
      <c r="AM48" s="61"/>
      <c r="AN48" s="63"/>
      <c r="AO48" s="61"/>
      <c r="AP48" s="61"/>
      <c r="AQ48" s="61"/>
      <c r="AR48" t="s">
        <v>818</v>
      </c>
    </row>
    <row r="49" spans="1:43" x14ac:dyDescent="0.3">
      <c r="B49" s="27" t="s">
        <v>80</v>
      </c>
      <c r="C49" s="57">
        <f>+SUM(J49:U49)</f>
        <v>0</v>
      </c>
      <c r="D49" s="57"/>
      <c r="E49" s="57"/>
      <c r="F49" s="84"/>
      <c r="G49" s="57"/>
      <c r="H49" s="57"/>
      <c r="I49" s="58"/>
      <c r="J49" s="58"/>
      <c r="K49" s="58"/>
      <c r="L49" s="58"/>
      <c r="M49" s="58"/>
      <c r="N49" s="58"/>
      <c r="O49" s="58"/>
      <c r="P49" s="59"/>
      <c r="Q49" s="58"/>
      <c r="R49" s="58"/>
      <c r="S49" s="58"/>
      <c r="T49" s="60"/>
      <c r="U49" s="58"/>
      <c r="V49" s="58"/>
      <c r="W49" s="58"/>
      <c r="X49" s="58"/>
      <c r="Y49" s="58"/>
      <c r="Z49" s="58"/>
      <c r="AA49" s="58"/>
      <c r="AB49" s="59"/>
      <c r="AC49" s="61"/>
      <c r="AD49" s="61"/>
      <c r="AE49" s="61"/>
      <c r="AF49" s="62"/>
      <c r="AG49" s="61"/>
      <c r="AH49" s="61"/>
      <c r="AI49" s="61"/>
      <c r="AJ49" s="61"/>
      <c r="AK49" s="61"/>
      <c r="AL49" s="61"/>
      <c r="AM49" s="61"/>
      <c r="AN49" s="63"/>
      <c r="AO49" s="61"/>
      <c r="AP49" s="61"/>
      <c r="AQ49" s="61"/>
    </row>
    <row r="50" spans="1:43" x14ac:dyDescent="0.3">
      <c r="C50" s="32"/>
      <c r="D50" s="32"/>
      <c r="E50" s="32"/>
      <c r="F50" s="85"/>
      <c r="G50" s="32"/>
      <c r="H50" s="32"/>
      <c r="I50" s="32"/>
      <c r="J50" s="32"/>
      <c r="K50" s="32"/>
      <c r="L50" s="32"/>
      <c r="M50" s="32"/>
      <c r="N50" s="32"/>
      <c r="O50" s="32"/>
      <c r="P50" s="47"/>
      <c r="Q50" s="32"/>
      <c r="R50" s="32"/>
      <c r="S50" s="32"/>
      <c r="T50" s="48"/>
      <c r="U50" s="32"/>
      <c r="V50" s="32"/>
      <c r="W50" s="32"/>
      <c r="X50" s="32"/>
      <c r="AB50" s="11"/>
      <c r="AF50" s="65"/>
      <c r="AN50" s="11"/>
    </row>
    <row r="51" spans="1:43" x14ac:dyDescent="0.3">
      <c r="A51" s="2" t="s">
        <v>56</v>
      </c>
      <c r="B51" s="30" t="s">
        <v>86</v>
      </c>
      <c r="C51" s="49">
        <f t="shared" ref="C51:H51" si="30">SUM(C47:C50)</f>
        <v>0</v>
      </c>
      <c r="D51" s="49">
        <f t="shared" si="30"/>
        <v>20000</v>
      </c>
      <c r="E51" s="49">
        <v>27850</v>
      </c>
      <c r="F51" s="86">
        <f t="shared" si="30"/>
        <v>0</v>
      </c>
      <c r="G51" s="49">
        <f t="shared" si="30"/>
        <v>0</v>
      </c>
      <c r="H51" s="49">
        <f t="shared" si="30"/>
        <v>0</v>
      </c>
      <c r="I51" s="49">
        <f>SUM(I47:I50)</f>
        <v>0</v>
      </c>
      <c r="J51" s="49">
        <f t="shared" ref="J51:S51" si="31">SUM(J47:J50)</f>
        <v>0</v>
      </c>
      <c r="K51" s="49">
        <f t="shared" si="31"/>
        <v>0</v>
      </c>
      <c r="L51" s="49">
        <f t="shared" si="31"/>
        <v>0</v>
      </c>
      <c r="M51" s="49">
        <f t="shared" si="31"/>
        <v>0</v>
      </c>
      <c r="N51" s="49">
        <f t="shared" si="31"/>
        <v>0</v>
      </c>
      <c r="O51" s="49">
        <f t="shared" si="31"/>
        <v>0</v>
      </c>
      <c r="P51" s="50">
        <f t="shared" si="31"/>
        <v>0</v>
      </c>
      <c r="Q51" s="49">
        <f t="shared" si="31"/>
        <v>0</v>
      </c>
      <c r="R51" s="49">
        <f t="shared" si="31"/>
        <v>0</v>
      </c>
      <c r="S51" s="49">
        <f t="shared" si="31"/>
        <v>0</v>
      </c>
      <c r="T51" s="51">
        <f t="shared" ref="T51:AQ51" si="32">SUM(T49:T50)</f>
        <v>0</v>
      </c>
      <c r="U51" s="49">
        <f t="shared" si="32"/>
        <v>0</v>
      </c>
      <c r="V51" s="49">
        <f t="shared" si="32"/>
        <v>0</v>
      </c>
      <c r="W51" s="49">
        <f t="shared" si="32"/>
        <v>0</v>
      </c>
      <c r="X51" s="49">
        <f t="shared" si="32"/>
        <v>0</v>
      </c>
      <c r="Y51" s="49">
        <f t="shared" si="32"/>
        <v>0</v>
      </c>
      <c r="Z51" s="49">
        <f t="shared" si="32"/>
        <v>0</v>
      </c>
      <c r="AA51" s="49">
        <f t="shared" si="32"/>
        <v>0</v>
      </c>
      <c r="AB51" s="50">
        <f t="shared" si="32"/>
        <v>0</v>
      </c>
      <c r="AC51" s="49">
        <f t="shared" si="32"/>
        <v>0</v>
      </c>
      <c r="AD51" s="49">
        <f t="shared" si="32"/>
        <v>0</v>
      </c>
      <c r="AE51" s="49">
        <f t="shared" si="32"/>
        <v>0</v>
      </c>
      <c r="AF51" s="51">
        <f t="shared" si="32"/>
        <v>0</v>
      </c>
      <c r="AG51" s="49">
        <f t="shared" si="32"/>
        <v>0</v>
      </c>
      <c r="AH51" s="49">
        <f t="shared" si="32"/>
        <v>0</v>
      </c>
      <c r="AI51" s="49">
        <f t="shared" si="32"/>
        <v>0</v>
      </c>
      <c r="AJ51" s="49">
        <f t="shared" si="32"/>
        <v>0</v>
      </c>
      <c r="AK51" s="49">
        <f t="shared" si="32"/>
        <v>0</v>
      </c>
      <c r="AL51" s="49">
        <f t="shared" si="32"/>
        <v>0</v>
      </c>
      <c r="AM51" s="49">
        <f t="shared" si="32"/>
        <v>0</v>
      </c>
      <c r="AN51" s="50">
        <f t="shared" si="32"/>
        <v>0</v>
      </c>
      <c r="AO51" s="49">
        <f t="shared" si="32"/>
        <v>0</v>
      </c>
      <c r="AP51" s="49">
        <f t="shared" si="32"/>
        <v>0</v>
      </c>
      <c r="AQ51" s="49">
        <f t="shared" si="32"/>
        <v>0</v>
      </c>
    </row>
    <row r="52" spans="1:43" x14ac:dyDescent="0.3">
      <c r="C52" s="32"/>
      <c r="D52" s="32"/>
      <c r="E52" s="32"/>
      <c r="F52" s="85"/>
      <c r="G52" s="32"/>
      <c r="H52" s="32"/>
      <c r="I52" s="32"/>
      <c r="J52" s="32"/>
    </row>
    <row r="53" spans="1:43" x14ac:dyDescent="0.3">
      <c r="B53" s="30" t="s">
        <v>87</v>
      </c>
      <c r="C53" s="49">
        <f>+C19-C41-C45-C51</f>
        <v>-76215</v>
      </c>
      <c r="D53" s="49">
        <f>+D19-D41-D45-D51</f>
        <v>145712</v>
      </c>
      <c r="E53" s="49">
        <v>-3708.2499999999054</v>
      </c>
      <c r="F53" s="86">
        <f>+F19-F41-F45-F51</f>
        <v>0</v>
      </c>
      <c r="G53" s="49">
        <f>+G19-G41-G45-G51</f>
        <v>0</v>
      </c>
      <c r="H53" s="49">
        <f>+H19-H41-H45-H51</f>
        <v>0</v>
      </c>
      <c r="I53" s="49">
        <f t="shared" ref="I53:S53" si="33">+I19-I41-I45-I51</f>
        <v>0</v>
      </c>
      <c r="J53" s="49">
        <f t="shared" si="33"/>
        <v>-13141.666666666672</v>
      </c>
      <c r="K53" s="49">
        <f t="shared" si="33"/>
        <v>11428.333333333343</v>
      </c>
      <c r="L53" s="49">
        <f t="shared" si="33"/>
        <v>345.83333333334303</v>
      </c>
      <c r="M53" s="49">
        <f t="shared" si="33"/>
        <v>-10184.166666666672</v>
      </c>
      <c r="N53" s="49">
        <f t="shared" si="33"/>
        <v>-20714.166666666672</v>
      </c>
      <c r="O53" s="49">
        <f t="shared" si="33"/>
        <v>-13694.166666666672</v>
      </c>
      <c r="P53" s="50">
        <f t="shared" si="33"/>
        <v>-24224.166666666664</v>
      </c>
      <c r="Q53" s="49">
        <f t="shared" si="33"/>
        <v>-24224.166666666664</v>
      </c>
      <c r="R53" s="49">
        <f t="shared" si="33"/>
        <v>-3564.166666666657</v>
      </c>
      <c r="S53" s="49">
        <f t="shared" si="33"/>
        <v>-3564.166666666657</v>
      </c>
      <c r="T53" s="51"/>
      <c r="U53" s="49"/>
      <c r="V53" s="49"/>
      <c r="W53" s="49"/>
      <c r="X53" s="49"/>
      <c r="Y53" s="49"/>
      <c r="Z53" s="49"/>
      <c r="AA53" s="49"/>
      <c r="AB53" s="50"/>
      <c r="AC53" s="49"/>
      <c r="AD53" s="49"/>
      <c r="AE53" s="49"/>
      <c r="AF53" s="51"/>
      <c r="AG53" s="49"/>
      <c r="AH53" s="49"/>
      <c r="AI53" s="49"/>
      <c r="AJ53" s="49"/>
      <c r="AK53" s="49"/>
      <c r="AL53" s="49"/>
      <c r="AM53" s="49"/>
      <c r="AN53" s="50"/>
      <c r="AO53" s="49"/>
      <c r="AP53" s="49"/>
      <c r="AQ53" s="49"/>
    </row>
    <row r="54" spans="1:43" x14ac:dyDescent="0.3">
      <c r="C54" s="32"/>
      <c r="D54" s="32"/>
      <c r="E54" s="32"/>
      <c r="F54" s="85"/>
      <c r="G54" s="32"/>
      <c r="H54" s="32"/>
      <c r="I54" s="32"/>
      <c r="J54" s="32"/>
    </row>
    <row r="55" spans="1:43" x14ac:dyDescent="0.3">
      <c r="B55" s="27" t="s">
        <v>51</v>
      </c>
      <c r="C55" s="57"/>
      <c r="D55" s="57">
        <f>+D53*0.25</f>
        <v>36428</v>
      </c>
      <c r="E55" s="57"/>
      <c r="F55" s="84"/>
      <c r="G55" s="57"/>
      <c r="H55" s="57"/>
      <c r="I55" s="58"/>
      <c r="J55" s="58"/>
      <c r="K55" s="58"/>
      <c r="L55" s="58"/>
      <c r="M55" s="58"/>
      <c r="N55" s="58"/>
      <c r="O55" s="58"/>
      <c r="P55" s="59"/>
      <c r="Q55" s="58"/>
      <c r="R55" s="58"/>
      <c r="S55" s="58"/>
      <c r="T55" s="60"/>
      <c r="U55" s="58"/>
      <c r="V55" s="58"/>
      <c r="W55" s="58"/>
      <c r="X55" s="58"/>
      <c r="Y55" s="58"/>
      <c r="Z55" s="58"/>
      <c r="AA55" s="58"/>
      <c r="AB55" s="59"/>
      <c r="AC55" s="61"/>
      <c r="AD55" s="61"/>
      <c r="AE55" s="61"/>
      <c r="AF55" s="62"/>
      <c r="AG55" s="61"/>
      <c r="AH55" s="61"/>
      <c r="AI55" s="61"/>
      <c r="AJ55" s="61"/>
      <c r="AK55" s="61"/>
      <c r="AL55" s="61"/>
      <c r="AM55" s="61"/>
      <c r="AN55" s="63"/>
      <c r="AO55" s="61"/>
      <c r="AP55" s="61"/>
      <c r="AQ55" s="61"/>
    </row>
    <row r="56" spans="1:43" x14ac:dyDescent="0.3">
      <c r="F56" s="88"/>
    </row>
    <row r="57" spans="1:43" x14ac:dyDescent="0.3">
      <c r="B57" s="30" t="s">
        <v>88</v>
      </c>
      <c r="C57" s="49">
        <f>+C19-C41-C45-C51-C55</f>
        <v>-76215</v>
      </c>
      <c r="D57" s="49">
        <f>+D19-D41-D45-D51-D55</f>
        <v>109284</v>
      </c>
      <c r="E57" s="49"/>
      <c r="F57" s="86"/>
      <c r="G57" s="49"/>
      <c r="H57" s="49"/>
      <c r="I57" s="49"/>
      <c r="J57" s="49"/>
      <c r="K57" s="49"/>
      <c r="L57" s="49"/>
      <c r="M57" s="49"/>
      <c r="N57" s="49"/>
      <c r="O57" s="49"/>
      <c r="P57" s="50"/>
      <c r="Q57" s="49"/>
      <c r="R57" s="49"/>
      <c r="S57" s="49"/>
      <c r="T57" s="51"/>
      <c r="U57" s="49"/>
      <c r="V57" s="49"/>
      <c r="W57" s="49"/>
      <c r="X57" s="49"/>
      <c r="Y57" s="49"/>
      <c r="Z57" s="49"/>
      <c r="AA57" s="49"/>
      <c r="AB57" s="50"/>
      <c r="AC57" s="49"/>
      <c r="AD57" s="49"/>
      <c r="AE57" s="49"/>
      <c r="AF57" s="51"/>
      <c r="AG57" s="49"/>
      <c r="AH57" s="49"/>
      <c r="AI57" s="49"/>
      <c r="AJ57" s="49"/>
      <c r="AK57" s="49"/>
      <c r="AL57" s="49"/>
      <c r="AM57" s="49"/>
      <c r="AN57" s="50"/>
      <c r="AO57" s="49"/>
      <c r="AP57" s="49"/>
      <c r="AQ57" s="49"/>
    </row>
  </sheetData>
  <autoFilter ref="A7:AR7" xr:uid="{E1A474D6-5F7E-4B0B-88A8-B030EE0F5022}"/>
  <mergeCells count="2">
    <mergeCell ref="D10:D12"/>
    <mergeCell ref="E10:E12"/>
  </mergeCells>
  <phoneticPr fontId="2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fitToWidth="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9B86-0A6B-4AEF-A133-364B289F1351}">
  <sheetPr>
    <pageSetUpPr fitToPage="1"/>
  </sheetPr>
  <dimension ref="A1:AQ52"/>
  <sheetViews>
    <sheetView showGridLines="0" zoomScale="85" zoomScaleNormal="85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32" sqref="C32"/>
    </sheetView>
  </sheetViews>
  <sheetFormatPr baseColWidth="10" defaultColWidth="11.44140625" defaultRowHeight="14.4" outlineLevelCol="1" x14ac:dyDescent="0.3"/>
  <cols>
    <col min="1" max="1" width="1.77734375" style="2" bestFit="1" customWidth="1"/>
    <col min="2" max="2" width="44.44140625" bestFit="1" customWidth="1"/>
    <col min="3" max="6" width="17" style="2" customWidth="1"/>
    <col min="7" max="11" width="11.6640625" style="2" customWidth="1"/>
    <col min="12" max="12" width="13.6640625" style="2" customWidth="1"/>
    <col min="13" max="18" width="11.6640625" style="2" customWidth="1"/>
    <col min="19" max="23" width="11.6640625" style="2" customWidth="1" outlineLevel="1"/>
    <col min="24" max="24" width="16.109375" style="2" customWidth="1" outlineLevel="1"/>
    <col min="25" max="35" width="11.6640625" style="2" customWidth="1" outlineLevel="1"/>
    <col min="36" max="36" width="14.33203125" style="2" customWidth="1" outlineLevel="1"/>
    <col min="37" max="42" width="11.6640625" style="2" customWidth="1" outlineLevel="1"/>
  </cols>
  <sheetData>
    <row r="1" spans="1:43" ht="21" x14ac:dyDescent="0.4">
      <c r="B1" s="1" t="s">
        <v>0</v>
      </c>
      <c r="AL1"/>
      <c r="AM1"/>
      <c r="AN1"/>
      <c r="AO1"/>
      <c r="AP1"/>
    </row>
    <row r="2" spans="1:43" ht="28.95" customHeight="1" x14ac:dyDescent="0.4">
      <c r="B2" s="3" t="s">
        <v>66</v>
      </c>
      <c r="AL2"/>
      <c r="AM2"/>
      <c r="AN2"/>
      <c r="AO2"/>
      <c r="AP2"/>
    </row>
    <row r="3" spans="1:43" s="10" customFormat="1" x14ac:dyDescent="0.3">
      <c r="A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  <c r="Q3" s="7"/>
      <c r="R3" s="7"/>
      <c r="S3" s="9"/>
      <c r="T3" s="7"/>
      <c r="U3" s="7"/>
      <c r="V3" s="8" t="s">
        <v>4</v>
      </c>
      <c r="W3" s="7"/>
      <c r="X3" s="7"/>
      <c r="Y3" s="7"/>
      <c r="Z3" s="9" t="s">
        <v>5</v>
      </c>
      <c r="AA3" s="7"/>
      <c r="AB3" s="7"/>
      <c r="AC3" s="7"/>
      <c r="AD3" s="7"/>
      <c r="AE3" s="7"/>
      <c r="AF3" s="7"/>
      <c r="AG3" s="7"/>
      <c r="AH3" s="8" t="s">
        <v>4</v>
      </c>
      <c r="AI3" s="7"/>
      <c r="AJ3" s="7"/>
      <c r="AK3" s="7"/>
    </row>
    <row r="4" spans="1:43" x14ac:dyDescent="0.3">
      <c r="O4" s="11"/>
      <c r="S4" s="12"/>
      <c r="V4" s="11"/>
      <c r="Z4" s="12"/>
      <c r="AH4" s="11"/>
      <c r="AL4"/>
      <c r="AM4"/>
      <c r="AN4"/>
      <c r="AO4"/>
      <c r="AP4"/>
    </row>
    <row r="5" spans="1:43" x14ac:dyDescent="0.3">
      <c r="C5" s="13"/>
      <c r="D5" s="13"/>
      <c r="E5" s="13"/>
      <c r="F5" s="13"/>
      <c r="G5" s="13">
        <f t="shared" ref="G5:AP5" si="0">YEAR(G7)</f>
        <v>2025</v>
      </c>
      <c r="H5" s="13">
        <f t="shared" si="0"/>
        <v>2025</v>
      </c>
      <c r="I5" s="13">
        <f t="shared" si="0"/>
        <v>2026</v>
      </c>
      <c r="J5" s="13">
        <f t="shared" si="0"/>
        <v>2026</v>
      </c>
      <c r="K5" s="13">
        <f t="shared" si="0"/>
        <v>2026</v>
      </c>
      <c r="L5" s="13">
        <f t="shared" si="0"/>
        <v>2026</v>
      </c>
      <c r="M5" s="13">
        <f t="shared" si="0"/>
        <v>2026</v>
      </c>
      <c r="N5" s="13">
        <f t="shared" si="0"/>
        <v>2026</v>
      </c>
      <c r="O5" s="14">
        <f t="shared" si="0"/>
        <v>2026</v>
      </c>
      <c r="P5" s="13">
        <f t="shared" si="0"/>
        <v>2026</v>
      </c>
      <c r="Q5" s="13">
        <f t="shared" si="0"/>
        <v>2026</v>
      </c>
      <c r="R5" s="13">
        <f t="shared" si="0"/>
        <v>2026</v>
      </c>
      <c r="S5" s="15">
        <f t="shared" si="0"/>
        <v>2026</v>
      </c>
      <c r="T5" s="13">
        <f t="shared" si="0"/>
        <v>2026</v>
      </c>
      <c r="U5" s="13">
        <f t="shared" si="0"/>
        <v>2027</v>
      </c>
      <c r="V5" s="13">
        <f t="shared" si="0"/>
        <v>2027</v>
      </c>
      <c r="W5" s="13">
        <f t="shared" si="0"/>
        <v>2027</v>
      </c>
      <c r="X5" s="13">
        <f t="shared" si="0"/>
        <v>2027</v>
      </c>
      <c r="Y5" s="13">
        <f t="shared" si="0"/>
        <v>2027</v>
      </c>
      <c r="Z5" s="13">
        <f t="shared" si="0"/>
        <v>2027</v>
      </c>
      <c r="AA5" s="14">
        <f t="shared" si="0"/>
        <v>2027</v>
      </c>
      <c r="AB5" s="13">
        <f t="shared" si="0"/>
        <v>2027</v>
      </c>
      <c r="AC5" s="13">
        <f t="shared" si="0"/>
        <v>2027</v>
      </c>
      <c r="AD5" s="13">
        <f t="shared" si="0"/>
        <v>2027</v>
      </c>
      <c r="AE5" s="15">
        <f t="shared" si="0"/>
        <v>2027</v>
      </c>
      <c r="AF5" s="13">
        <f t="shared" si="0"/>
        <v>2027</v>
      </c>
      <c r="AG5" s="13">
        <f t="shared" si="0"/>
        <v>2028</v>
      </c>
      <c r="AH5" s="13">
        <f t="shared" si="0"/>
        <v>2028</v>
      </c>
      <c r="AI5" s="13">
        <f t="shared" si="0"/>
        <v>2028</v>
      </c>
      <c r="AJ5" s="13">
        <f t="shared" si="0"/>
        <v>2028</v>
      </c>
      <c r="AK5" s="13">
        <f t="shared" si="0"/>
        <v>2028</v>
      </c>
      <c r="AL5" s="13">
        <f t="shared" si="0"/>
        <v>2028</v>
      </c>
      <c r="AM5" s="14">
        <f t="shared" si="0"/>
        <v>2028</v>
      </c>
      <c r="AN5" s="13">
        <f t="shared" si="0"/>
        <v>2028</v>
      </c>
      <c r="AO5" s="13">
        <f t="shared" si="0"/>
        <v>2028</v>
      </c>
      <c r="AP5" s="13">
        <f t="shared" si="0"/>
        <v>2028</v>
      </c>
    </row>
    <row r="6" spans="1:43" x14ac:dyDescent="0.3">
      <c r="C6" s="13"/>
      <c r="D6" s="13"/>
      <c r="E6" s="13"/>
      <c r="F6" s="13"/>
      <c r="G6" s="13">
        <f t="shared" ref="G6:AP6" si="1">MONTH(G7)</f>
        <v>11</v>
      </c>
      <c r="H6" s="13">
        <f t="shared" si="1"/>
        <v>12</v>
      </c>
      <c r="I6" s="13">
        <f t="shared" si="1"/>
        <v>1</v>
      </c>
      <c r="J6" s="13">
        <f t="shared" si="1"/>
        <v>2</v>
      </c>
      <c r="K6" s="13">
        <f t="shared" si="1"/>
        <v>3</v>
      </c>
      <c r="L6" s="13">
        <f t="shared" si="1"/>
        <v>4</v>
      </c>
      <c r="M6" s="13">
        <f t="shared" si="1"/>
        <v>5</v>
      </c>
      <c r="N6" s="13">
        <f t="shared" si="1"/>
        <v>6</v>
      </c>
      <c r="O6" s="14">
        <f t="shared" si="1"/>
        <v>7</v>
      </c>
      <c r="P6" s="13">
        <f t="shared" si="1"/>
        <v>8</v>
      </c>
      <c r="Q6" s="13">
        <f t="shared" si="1"/>
        <v>9</v>
      </c>
      <c r="R6" s="13">
        <f t="shared" si="1"/>
        <v>10</v>
      </c>
      <c r="S6" s="15">
        <f t="shared" si="1"/>
        <v>11</v>
      </c>
      <c r="T6" s="13">
        <f t="shared" si="1"/>
        <v>12</v>
      </c>
      <c r="U6" s="13">
        <f t="shared" si="1"/>
        <v>1</v>
      </c>
      <c r="V6" s="13">
        <f t="shared" si="1"/>
        <v>2</v>
      </c>
      <c r="W6" s="13">
        <f t="shared" si="1"/>
        <v>3</v>
      </c>
      <c r="X6" s="13">
        <f t="shared" si="1"/>
        <v>4</v>
      </c>
      <c r="Y6" s="13">
        <f t="shared" si="1"/>
        <v>5</v>
      </c>
      <c r="Z6" s="13">
        <f t="shared" si="1"/>
        <v>6</v>
      </c>
      <c r="AA6" s="14">
        <f t="shared" si="1"/>
        <v>7</v>
      </c>
      <c r="AB6" s="13">
        <f t="shared" si="1"/>
        <v>8</v>
      </c>
      <c r="AC6" s="13">
        <f t="shared" si="1"/>
        <v>9</v>
      </c>
      <c r="AD6" s="13">
        <f t="shared" si="1"/>
        <v>10</v>
      </c>
      <c r="AE6" s="15">
        <f t="shared" si="1"/>
        <v>11</v>
      </c>
      <c r="AF6" s="13">
        <f t="shared" si="1"/>
        <v>12</v>
      </c>
      <c r="AG6" s="13">
        <f t="shared" si="1"/>
        <v>1</v>
      </c>
      <c r="AH6" s="13">
        <f t="shared" si="1"/>
        <v>2</v>
      </c>
      <c r="AI6" s="13">
        <f t="shared" si="1"/>
        <v>3</v>
      </c>
      <c r="AJ6" s="13">
        <f t="shared" si="1"/>
        <v>4</v>
      </c>
      <c r="AK6" s="13">
        <f t="shared" si="1"/>
        <v>5</v>
      </c>
      <c r="AL6" s="13">
        <f t="shared" si="1"/>
        <v>6</v>
      </c>
      <c r="AM6" s="14">
        <f t="shared" si="1"/>
        <v>7</v>
      </c>
      <c r="AN6" s="13">
        <f t="shared" si="1"/>
        <v>8</v>
      </c>
      <c r="AO6" s="13">
        <f t="shared" si="1"/>
        <v>9</v>
      </c>
      <c r="AP6" s="13">
        <f t="shared" si="1"/>
        <v>10</v>
      </c>
    </row>
    <row r="7" spans="1:43" x14ac:dyDescent="0.3">
      <c r="B7" s="16"/>
      <c r="C7" s="43" t="s">
        <v>109</v>
      </c>
      <c r="D7" s="43" t="s">
        <v>113</v>
      </c>
      <c r="E7" s="43" t="s">
        <v>112</v>
      </c>
      <c r="F7" s="43" t="s">
        <v>111</v>
      </c>
      <c r="G7" s="43">
        <v>45991</v>
      </c>
      <c r="H7" s="43">
        <v>45992</v>
      </c>
      <c r="I7" s="43">
        <f t="shared" ref="I7:AP7" si="2">EOMONTH(H7,1)</f>
        <v>46053</v>
      </c>
      <c r="J7" s="43">
        <f t="shared" si="2"/>
        <v>46081</v>
      </c>
      <c r="K7" s="43">
        <f>EOMONTH(J7,1)</f>
        <v>46112</v>
      </c>
      <c r="L7" s="43">
        <f>EOMONTH(K7,1)</f>
        <v>46142</v>
      </c>
      <c r="M7" s="43">
        <f t="shared" si="2"/>
        <v>46173</v>
      </c>
      <c r="N7" s="43">
        <f t="shared" si="2"/>
        <v>46203</v>
      </c>
      <c r="O7" s="44">
        <f t="shared" si="2"/>
        <v>46234</v>
      </c>
      <c r="P7" s="43">
        <f t="shared" si="2"/>
        <v>46265</v>
      </c>
      <c r="Q7" s="43">
        <f t="shared" si="2"/>
        <v>46295</v>
      </c>
      <c r="R7" s="43">
        <f t="shared" si="2"/>
        <v>46326</v>
      </c>
      <c r="S7" s="45">
        <f t="shared" si="2"/>
        <v>46356</v>
      </c>
      <c r="T7" s="43">
        <f t="shared" si="2"/>
        <v>46387</v>
      </c>
      <c r="U7" s="43">
        <f t="shared" si="2"/>
        <v>46418</v>
      </c>
      <c r="V7" s="43">
        <f t="shared" si="2"/>
        <v>46446</v>
      </c>
      <c r="W7" s="43">
        <f t="shared" si="2"/>
        <v>46477</v>
      </c>
      <c r="X7" s="43">
        <f t="shared" si="2"/>
        <v>46507</v>
      </c>
      <c r="Y7" s="43">
        <f t="shared" si="2"/>
        <v>46538</v>
      </c>
      <c r="Z7" s="43">
        <f t="shared" si="2"/>
        <v>46568</v>
      </c>
      <c r="AA7" s="44">
        <f t="shared" si="2"/>
        <v>46599</v>
      </c>
      <c r="AB7" s="43">
        <f t="shared" si="2"/>
        <v>46630</v>
      </c>
      <c r="AC7" s="43">
        <f t="shared" si="2"/>
        <v>46660</v>
      </c>
      <c r="AD7" s="43">
        <f t="shared" si="2"/>
        <v>46691</v>
      </c>
      <c r="AE7" s="45">
        <f t="shared" si="2"/>
        <v>46721</v>
      </c>
      <c r="AF7" s="43">
        <f t="shared" si="2"/>
        <v>46752</v>
      </c>
      <c r="AG7" s="43">
        <f t="shared" si="2"/>
        <v>46783</v>
      </c>
      <c r="AH7" s="43">
        <f t="shared" si="2"/>
        <v>46812</v>
      </c>
      <c r="AI7" s="43">
        <f t="shared" si="2"/>
        <v>46843</v>
      </c>
      <c r="AJ7" s="43">
        <f t="shared" si="2"/>
        <v>46873</v>
      </c>
      <c r="AK7" s="43">
        <f t="shared" si="2"/>
        <v>46904</v>
      </c>
      <c r="AL7" s="43">
        <f t="shared" si="2"/>
        <v>46934</v>
      </c>
      <c r="AM7" s="44">
        <f t="shared" si="2"/>
        <v>46965</v>
      </c>
      <c r="AN7" s="43">
        <f t="shared" si="2"/>
        <v>46996</v>
      </c>
      <c r="AO7" s="43">
        <f t="shared" si="2"/>
        <v>47026</v>
      </c>
      <c r="AP7" s="43">
        <f t="shared" si="2"/>
        <v>47057</v>
      </c>
    </row>
    <row r="8" spans="1:43" x14ac:dyDescent="0.3">
      <c r="C8" s="46"/>
      <c r="D8" s="46"/>
      <c r="E8" s="46"/>
      <c r="F8" s="46"/>
      <c r="O8" s="11"/>
      <c r="S8" s="12"/>
      <c r="AA8" s="11"/>
      <c r="AE8" s="12"/>
      <c r="AM8" s="11"/>
    </row>
    <row r="9" spans="1:43" x14ac:dyDescent="0.3">
      <c r="B9" s="27" t="s">
        <v>67</v>
      </c>
      <c r="C9" s="57">
        <v>600000</v>
      </c>
      <c r="D9" s="84">
        <f>+E9+F9</f>
        <v>502237</v>
      </c>
      <c r="E9" s="57">
        <f>+SUM(G9:R9)</f>
        <v>188218</v>
      </c>
      <c r="F9" s="57">
        <v>314019</v>
      </c>
      <c r="G9" s="58">
        <v>25696</v>
      </c>
      <c r="H9" s="58">
        <v>162522</v>
      </c>
      <c r="I9" s="58"/>
      <c r="J9" s="58"/>
      <c r="K9" s="58"/>
      <c r="L9" s="58"/>
      <c r="M9" s="58"/>
      <c r="N9" s="58"/>
      <c r="O9" s="59"/>
      <c r="P9" s="58"/>
      <c r="Q9" s="58"/>
      <c r="R9" s="58"/>
      <c r="S9" s="60"/>
      <c r="T9" s="58"/>
      <c r="U9" s="58"/>
      <c r="V9" s="58"/>
      <c r="W9" s="58"/>
      <c r="X9" s="58"/>
      <c r="Y9" s="58"/>
      <c r="Z9" s="58"/>
      <c r="AA9" s="59"/>
      <c r="AB9" s="61"/>
      <c r="AC9" s="61"/>
      <c r="AD9" s="61"/>
      <c r="AE9" s="62"/>
      <c r="AF9" s="61"/>
      <c r="AG9" s="61"/>
      <c r="AH9" s="61"/>
      <c r="AI9" s="61"/>
      <c r="AJ9" s="61"/>
      <c r="AK9" s="61"/>
      <c r="AL9" s="61"/>
      <c r="AM9" s="63"/>
      <c r="AN9" s="61"/>
      <c r="AO9" s="61"/>
      <c r="AP9" s="61"/>
    </row>
    <row r="10" spans="1:43" x14ac:dyDescent="0.3">
      <c r="B10" s="27" t="s">
        <v>68</v>
      </c>
      <c r="C10" s="57">
        <v>126000</v>
      </c>
      <c r="D10" s="84">
        <f t="shared" ref="D10:D15" si="3">+E10+F10</f>
        <v>52450</v>
      </c>
      <c r="E10" s="57">
        <f t="shared" ref="E10:E15" si="4">+SUM(G10:R10)</f>
        <v>7200</v>
      </c>
      <c r="F10" s="57">
        <v>45250</v>
      </c>
      <c r="G10" s="58"/>
      <c r="H10" s="58">
        <v>7200</v>
      </c>
      <c r="I10" s="58"/>
      <c r="J10" s="58"/>
      <c r="K10" s="58"/>
      <c r="L10" s="58"/>
      <c r="M10" s="58"/>
      <c r="N10" s="58"/>
      <c r="O10" s="59"/>
      <c r="P10" s="58"/>
      <c r="Q10" s="58"/>
      <c r="R10" s="58"/>
      <c r="S10" s="60"/>
      <c r="T10" s="58"/>
      <c r="U10" s="58"/>
      <c r="V10" s="58"/>
      <c r="W10" s="58"/>
      <c r="X10" s="58"/>
      <c r="Y10" s="58"/>
      <c r="Z10" s="58"/>
      <c r="AA10" s="59"/>
      <c r="AB10" s="61"/>
      <c r="AC10" s="61"/>
      <c r="AD10" s="61"/>
      <c r="AE10" s="62"/>
      <c r="AF10" s="61"/>
      <c r="AG10" s="61"/>
      <c r="AH10" s="61"/>
      <c r="AI10" s="61"/>
      <c r="AJ10" s="61"/>
      <c r="AK10" s="61"/>
      <c r="AL10" s="61"/>
      <c r="AM10" s="63"/>
      <c r="AN10" s="61"/>
      <c r="AO10" s="61"/>
      <c r="AP10" s="61"/>
      <c r="AQ10" t="s">
        <v>829</v>
      </c>
    </row>
    <row r="11" spans="1:43" x14ac:dyDescent="0.3">
      <c r="B11" s="27" t="s">
        <v>110</v>
      </c>
      <c r="C11" s="57">
        <v>30000</v>
      </c>
      <c r="D11" s="84">
        <f t="shared" si="3"/>
        <v>2810</v>
      </c>
      <c r="E11" s="57">
        <f t="shared" si="4"/>
        <v>1000</v>
      </c>
      <c r="F11" s="57">
        <v>1810</v>
      </c>
      <c r="G11" s="58"/>
      <c r="H11" s="58">
        <v>1000</v>
      </c>
      <c r="I11" s="58"/>
      <c r="J11" s="58"/>
      <c r="K11" s="58"/>
      <c r="L11" s="58"/>
      <c r="M11" s="58"/>
      <c r="N11" s="58"/>
      <c r="O11" s="59"/>
      <c r="P11" s="58"/>
      <c r="Q11" s="58"/>
      <c r="R11" s="58"/>
      <c r="S11" s="60"/>
      <c r="T11" s="58"/>
      <c r="U11" s="58"/>
      <c r="V11" s="58"/>
      <c r="W11" s="58"/>
      <c r="X11" s="58"/>
      <c r="Y11" s="58"/>
      <c r="Z11" s="58"/>
      <c r="AA11" s="59"/>
      <c r="AB11" s="61"/>
      <c r="AC11" s="61"/>
      <c r="AD11" s="61"/>
      <c r="AE11" s="62"/>
      <c r="AF11" s="61"/>
      <c r="AG11" s="61"/>
      <c r="AH11" s="61"/>
      <c r="AI11" s="61"/>
      <c r="AJ11" s="61"/>
      <c r="AK11" s="61"/>
      <c r="AL11" s="61"/>
      <c r="AM11" s="63"/>
      <c r="AN11" s="61"/>
      <c r="AO11" s="61"/>
      <c r="AP11" s="61"/>
    </row>
    <row r="12" spans="1:43" x14ac:dyDescent="0.3">
      <c r="B12" s="27" t="s">
        <v>69</v>
      </c>
      <c r="C12" s="57">
        <v>94000</v>
      </c>
      <c r="D12" s="84">
        <f t="shared" si="3"/>
        <v>0</v>
      </c>
      <c r="E12" s="57">
        <f t="shared" si="4"/>
        <v>0</v>
      </c>
      <c r="F12" s="57"/>
      <c r="G12" s="58"/>
      <c r="H12" s="58"/>
      <c r="I12" s="58"/>
      <c r="J12" s="58"/>
      <c r="K12" s="58"/>
      <c r="L12" s="58"/>
      <c r="M12" s="58"/>
      <c r="N12" s="58"/>
      <c r="O12" s="59"/>
      <c r="P12" s="58"/>
      <c r="Q12" s="58"/>
      <c r="R12" s="58"/>
      <c r="S12" s="60"/>
      <c r="T12" s="58"/>
      <c r="U12" s="58"/>
      <c r="V12" s="58"/>
      <c r="W12" s="58"/>
      <c r="X12" s="58"/>
      <c r="Y12" s="58"/>
      <c r="Z12" s="58"/>
      <c r="AA12" s="59"/>
      <c r="AB12" s="61"/>
      <c r="AC12" s="61"/>
      <c r="AD12" s="61"/>
      <c r="AE12" s="62"/>
      <c r="AF12" s="61"/>
      <c r="AG12" s="61"/>
      <c r="AH12" s="61"/>
      <c r="AI12" s="61"/>
      <c r="AJ12" s="61"/>
      <c r="AK12" s="61"/>
      <c r="AL12" s="61"/>
      <c r="AM12" s="63"/>
      <c r="AN12" s="61"/>
      <c r="AO12" s="61"/>
      <c r="AP12" s="61"/>
    </row>
    <row r="13" spans="1:43" x14ac:dyDescent="0.3">
      <c r="B13" s="27" t="s">
        <v>70</v>
      </c>
      <c r="C13" s="57">
        <v>150000</v>
      </c>
      <c r="D13" s="84">
        <f t="shared" si="3"/>
        <v>0</v>
      </c>
      <c r="E13" s="57">
        <f t="shared" si="4"/>
        <v>0</v>
      </c>
      <c r="F13" s="57"/>
      <c r="G13" s="58"/>
      <c r="H13" s="58"/>
      <c r="I13" s="58"/>
      <c r="J13" s="58"/>
      <c r="K13" s="58"/>
      <c r="L13" s="58"/>
      <c r="M13" s="58"/>
      <c r="N13" s="58"/>
      <c r="O13" s="59"/>
      <c r="P13" s="58"/>
      <c r="Q13" s="58"/>
      <c r="R13" s="58"/>
      <c r="S13" s="60"/>
      <c r="T13" s="58"/>
      <c r="U13" s="58"/>
      <c r="V13" s="58"/>
      <c r="W13" s="58"/>
      <c r="X13" s="58"/>
      <c r="Y13" s="58"/>
      <c r="Z13" s="58"/>
      <c r="AA13" s="59"/>
      <c r="AB13" s="61"/>
      <c r="AC13" s="61"/>
      <c r="AD13" s="61"/>
      <c r="AE13" s="62"/>
      <c r="AF13" s="61"/>
      <c r="AG13" s="61"/>
      <c r="AH13" s="61"/>
      <c r="AI13" s="61"/>
      <c r="AJ13" s="61"/>
      <c r="AK13" s="61"/>
      <c r="AL13" s="61"/>
      <c r="AM13" s="63"/>
      <c r="AN13" s="61"/>
      <c r="AO13" s="61"/>
      <c r="AP13" s="61"/>
    </row>
    <row r="14" spans="1:43" x14ac:dyDescent="0.3">
      <c r="B14" s="27" t="s">
        <v>71</v>
      </c>
      <c r="C14" s="57">
        <v>0</v>
      </c>
      <c r="D14" s="84">
        <f t="shared" si="3"/>
        <v>8500</v>
      </c>
      <c r="E14" s="57">
        <f t="shared" si="4"/>
        <v>0</v>
      </c>
      <c r="F14" s="57">
        <v>8500</v>
      </c>
      <c r="G14" s="58"/>
      <c r="H14" s="58"/>
      <c r="I14" s="58"/>
      <c r="J14" s="58"/>
      <c r="K14" s="58"/>
      <c r="L14" s="58"/>
      <c r="M14" s="58"/>
      <c r="N14" s="58"/>
      <c r="O14" s="59"/>
      <c r="P14" s="58"/>
      <c r="Q14" s="58"/>
      <c r="R14" s="58"/>
      <c r="S14" s="60"/>
      <c r="T14" s="58"/>
      <c r="U14" s="58"/>
      <c r="V14" s="58"/>
      <c r="W14" s="58"/>
      <c r="X14" s="58"/>
      <c r="Y14" s="58"/>
      <c r="Z14" s="58"/>
      <c r="AA14" s="59"/>
      <c r="AB14" s="61"/>
      <c r="AC14" s="61"/>
      <c r="AD14" s="61"/>
      <c r="AE14" s="62"/>
      <c r="AF14" s="61"/>
      <c r="AG14" s="61"/>
      <c r="AH14" s="61"/>
      <c r="AI14" s="61"/>
      <c r="AJ14" s="61"/>
      <c r="AK14" s="61"/>
      <c r="AL14" s="61"/>
      <c r="AM14" s="63"/>
      <c r="AN14" s="61"/>
      <c r="AO14" s="61"/>
      <c r="AP14" s="61"/>
    </row>
    <row r="15" spans="1:43" x14ac:dyDescent="0.3">
      <c r="B15" s="27" t="s">
        <v>72</v>
      </c>
      <c r="C15" s="57">
        <v>0</v>
      </c>
      <c r="D15" s="84">
        <f t="shared" si="3"/>
        <v>22839.549999999996</v>
      </c>
      <c r="E15" s="57">
        <f t="shared" si="4"/>
        <v>14402.499999999998</v>
      </c>
      <c r="F15" s="57">
        <f>237.05+8200</f>
        <v>8437.0499999999993</v>
      </c>
      <c r="G15" s="58"/>
      <c r="H15" s="58">
        <f>20575*0.7</f>
        <v>14402.499999999998</v>
      </c>
      <c r="I15" s="58"/>
      <c r="J15" s="58"/>
      <c r="K15" s="58"/>
      <c r="L15" s="58"/>
      <c r="M15" s="58"/>
      <c r="N15" s="58"/>
      <c r="O15" s="59"/>
      <c r="P15" s="58"/>
      <c r="Q15" s="58"/>
      <c r="R15" s="58"/>
      <c r="S15" s="60"/>
      <c r="T15" s="58"/>
      <c r="U15" s="58"/>
      <c r="V15" s="58"/>
      <c r="W15" s="58"/>
      <c r="X15" s="58"/>
      <c r="Y15" s="58"/>
      <c r="Z15" s="58"/>
      <c r="AA15" s="59"/>
      <c r="AB15" s="61"/>
      <c r="AC15" s="61"/>
      <c r="AD15" s="61"/>
      <c r="AE15" s="62"/>
      <c r="AF15" s="61"/>
      <c r="AG15" s="61"/>
      <c r="AH15" s="61"/>
      <c r="AI15" s="61"/>
      <c r="AJ15" s="61"/>
      <c r="AK15" s="61"/>
      <c r="AL15" s="61"/>
      <c r="AM15" s="63"/>
      <c r="AN15" s="61"/>
      <c r="AO15" s="61"/>
      <c r="AP15" s="61"/>
      <c r="AQ15" t="s">
        <v>826</v>
      </c>
    </row>
    <row r="16" spans="1:43" x14ac:dyDescent="0.3">
      <c r="C16" s="32"/>
      <c r="D16" s="85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47"/>
      <c r="P16" s="32"/>
      <c r="Q16" s="32"/>
      <c r="R16" s="32"/>
      <c r="S16" s="48"/>
      <c r="T16" s="32"/>
      <c r="U16" s="32"/>
      <c r="V16" s="32"/>
      <c r="W16" s="32"/>
      <c r="X16" s="32"/>
      <c r="Y16" s="32"/>
      <c r="Z16" s="32"/>
      <c r="AA16" s="47"/>
      <c r="AB16" s="32"/>
      <c r="AC16" s="32"/>
      <c r="AD16" s="32"/>
      <c r="AE16" s="48"/>
      <c r="AF16" s="32"/>
      <c r="AG16" s="32"/>
      <c r="AH16" s="32"/>
      <c r="AI16" s="32"/>
      <c r="AJ16" s="32"/>
      <c r="AK16" s="32"/>
      <c r="AL16" s="32"/>
      <c r="AM16" s="47"/>
      <c r="AN16" s="32"/>
      <c r="AO16" s="32"/>
      <c r="AP16" s="32"/>
    </row>
    <row r="17" spans="2:43" x14ac:dyDescent="0.3">
      <c r="B17" s="21" t="s">
        <v>73</v>
      </c>
      <c r="C17" s="49">
        <v>1000000</v>
      </c>
      <c r="D17" s="86">
        <f t="shared" ref="D17:AP17" si="5">SUM(D8:D15)</f>
        <v>588836.55000000005</v>
      </c>
      <c r="E17" s="49">
        <f t="shared" si="5"/>
        <v>210820.5</v>
      </c>
      <c r="F17" s="49">
        <f t="shared" si="5"/>
        <v>378016.05</v>
      </c>
      <c r="G17" s="49">
        <f t="shared" si="5"/>
        <v>25696</v>
      </c>
      <c r="H17" s="49">
        <f t="shared" si="5"/>
        <v>185124.5</v>
      </c>
      <c r="I17" s="49">
        <f t="shared" si="5"/>
        <v>0</v>
      </c>
      <c r="J17" s="49">
        <f t="shared" si="5"/>
        <v>0</v>
      </c>
      <c r="K17" s="49">
        <f t="shared" si="5"/>
        <v>0</v>
      </c>
      <c r="L17" s="49">
        <f t="shared" si="5"/>
        <v>0</v>
      </c>
      <c r="M17" s="49">
        <f t="shared" si="5"/>
        <v>0</v>
      </c>
      <c r="N17" s="49">
        <f t="shared" si="5"/>
        <v>0</v>
      </c>
      <c r="O17" s="50">
        <f t="shared" si="5"/>
        <v>0</v>
      </c>
      <c r="P17" s="49">
        <f t="shared" si="5"/>
        <v>0</v>
      </c>
      <c r="Q17" s="49">
        <f t="shared" si="5"/>
        <v>0</v>
      </c>
      <c r="R17" s="49">
        <f t="shared" si="5"/>
        <v>0</v>
      </c>
      <c r="S17" s="51">
        <f t="shared" si="5"/>
        <v>0</v>
      </c>
      <c r="T17" s="49">
        <f t="shared" si="5"/>
        <v>0</v>
      </c>
      <c r="U17" s="49">
        <f t="shared" si="5"/>
        <v>0</v>
      </c>
      <c r="V17" s="49">
        <f t="shared" si="5"/>
        <v>0</v>
      </c>
      <c r="W17" s="49">
        <f t="shared" si="5"/>
        <v>0</v>
      </c>
      <c r="X17" s="49">
        <f t="shared" si="5"/>
        <v>0</v>
      </c>
      <c r="Y17" s="49">
        <f t="shared" si="5"/>
        <v>0</v>
      </c>
      <c r="Z17" s="49">
        <f t="shared" si="5"/>
        <v>0</v>
      </c>
      <c r="AA17" s="50">
        <f t="shared" si="5"/>
        <v>0</v>
      </c>
      <c r="AB17" s="49">
        <f t="shared" si="5"/>
        <v>0</v>
      </c>
      <c r="AC17" s="49">
        <f t="shared" si="5"/>
        <v>0</v>
      </c>
      <c r="AD17" s="49">
        <f t="shared" si="5"/>
        <v>0</v>
      </c>
      <c r="AE17" s="51">
        <f t="shared" si="5"/>
        <v>0</v>
      </c>
      <c r="AF17" s="49">
        <f t="shared" si="5"/>
        <v>0</v>
      </c>
      <c r="AG17" s="49">
        <f t="shared" si="5"/>
        <v>0</v>
      </c>
      <c r="AH17" s="49">
        <f t="shared" si="5"/>
        <v>0</v>
      </c>
      <c r="AI17" s="49">
        <f t="shared" si="5"/>
        <v>0</v>
      </c>
      <c r="AJ17" s="49">
        <f t="shared" si="5"/>
        <v>0</v>
      </c>
      <c r="AK17" s="49">
        <f t="shared" si="5"/>
        <v>0</v>
      </c>
      <c r="AL17" s="49">
        <f t="shared" si="5"/>
        <v>0</v>
      </c>
      <c r="AM17" s="50">
        <f t="shared" si="5"/>
        <v>0</v>
      </c>
      <c r="AN17" s="49">
        <f t="shared" si="5"/>
        <v>0</v>
      </c>
      <c r="AO17" s="49">
        <f t="shared" si="5"/>
        <v>0</v>
      </c>
      <c r="AP17" s="49">
        <f t="shared" si="5"/>
        <v>0</v>
      </c>
    </row>
    <row r="18" spans="2:43" x14ac:dyDescent="0.3">
      <c r="B18" s="23"/>
      <c r="C18" s="52"/>
      <c r="D18" s="87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3"/>
      <c r="P18" s="52"/>
      <c r="Q18" s="52"/>
      <c r="R18" s="52"/>
      <c r="S18" s="54"/>
      <c r="T18" s="52"/>
      <c r="U18" s="52"/>
      <c r="V18" s="52"/>
      <c r="W18" s="52"/>
      <c r="X18" s="52"/>
      <c r="Y18" s="52"/>
      <c r="Z18" s="52"/>
      <c r="AA18" s="55"/>
      <c r="AB18" s="52"/>
      <c r="AC18" s="52"/>
      <c r="AD18" s="52"/>
      <c r="AE18" s="56"/>
      <c r="AF18" s="52"/>
      <c r="AG18" s="52"/>
      <c r="AH18" s="52"/>
      <c r="AI18" s="52"/>
      <c r="AJ18" s="52"/>
      <c r="AK18" s="52"/>
      <c r="AL18" s="52"/>
      <c r="AM18" s="55"/>
      <c r="AN18" s="52"/>
      <c r="AO18" s="52"/>
      <c r="AP18" s="52"/>
    </row>
    <row r="19" spans="2:43" x14ac:dyDescent="0.3">
      <c r="B19" s="27" t="s">
        <v>821</v>
      </c>
      <c r="C19" s="57">
        <f>30000+22500+67500</f>
        <v>120000</v>
      </c>
      <c r="D19" s="84"/>
      <c r="E19" s="57"/>
      <c r="F19" s="57">
        <f>SUMIF('Grand livre'!$I:$I,B19,'Grand livre'!$G:$G)</f>
        <v>26979.97</v>
      </c>
      <c r="I19" s="58"/>
      <c r="J19" s="58"/>
      <c r="K19" s="58"/>
      <c r="L19" s="58"/>
      <c r="M19" s="58"/>
      <c r="N19" s="58"/>
      <c r="O19" s="59"/>
      <c r="P19" s="58"/>
      <c r="Q19" s="58"/>
      <c r="R19" s="58"/>
      <c r="S19" s="60"/>
      <c r="T19" s="58"/>
      <c r="U19" s="58"/>
      <c r="V19" s="58"/>
      <c r="W19" s="58"/>
      <c r="X19" s="58"/>
      <c r="Y19" s="58"/>
      <c r="Z19" s="58"/>
      <c r="AA19" s="59"/>
      <c r="AB19" s="61"/>
      <c r="AC19" s="61"/>
      <c r="AD19" s="61"/>
      <c r="AE19" s="62"/>
      <c r="AF19" s="61"/>
      <c r="AG19" s="61"/>
      <c r="AH19" s="61"/>
      <c r="AI19" s="61"/>
      <c r="AJ19" s="61"/>
      <c r="AK19" s="61"/>
      <c r="AL19" s="61"/>
      <c r="AM19" s="63"/>
      <c r="AN19" s="61"/>
      <c r="AO19" s="61"/>
      <c r="AP19" s="61"/>
    </row>
    <row r="20" spans="2:43" x14ac:dyDescent="0.3">
      <c r="B20" s="27" t="s">
        <v>74</v>
      </c>
      <c r="C20" s="57">
        <v>272580</v>
      </c>
      <c r="D20" s="84">
        <f t="shared" ref="D20:D34" si="6">+E20+F20</f>
        <v>131791.85999999999</v>
      </c>
      <c r="E20" s="57">
        <f>SUM(G20:R20)</f>
        <v>37439</v>
      </c>
      <c r="F20" s="57">
        <f>SUMIF('Grand livre'!$I:$I,B20,'Grand livre'!$G:$G)</f>
        <v>94352.859999999986</v>
      </c>
      <c r="G20" s="58">
        <v>6839</v>
      </c>
      <c r="H20" s="58">
        <v>30600</v>
      </c>
      <c r="I20" s="58"/>
      <c r="J20" s="58"/>
      <c r="K20" s="58"/>
      <c r="L20" s="58"/>
      <c r="M20" s="58"/>
      <c r="N20" s="58"/>
      <c r="O20" s="59"/>
      <c r="P20" s="58"/>
      <c r="Q20" s="58"/>
      <c r="R20" s="58"/>
      <c r="S20" s="60"/>
      <c r="T20" s="58"/>
      <c r="U20" s="58"/>
      <c r="V20" s="58"/>
      <c r="W20" s="58"/>
      <c r="X20" s="58"/>
      <c r="Y20" s="58"/>
      <c r="Z20" s="58"/>
      <c r="AA20" s="59"/>
      <c r="AB20" s="61"/>
      <c r="AC20" s="61"/>
      <c r="AD20" s="61"/>
      <c r="AE20" s="62"/>
      <c r="AF20" s="61"/>
      <c r="AG20" s="61"/>
      <c r="AH20" s="61"/>
      <c r="AI20" s="61"/>
      <c r="AJ20" s="61"/>
      <c r="AK20" s="61"/>
      <c r="AL20" s="61"/>
      <c r="AM20" s="63"/>
      <c r="AN20" s="61"/>
      <c r="AO20" s="61"/>
      <c r="AP20" s="61"/>
    </row>
    <row r="21" spans="2:43" x14ac:dyDescent="0.3">
      <c r="B21" s="27" t="s">
        <v>820</v>
      </c>
      <c r="C21" s="57">
        <v>54000</v>
      </c>
      <c r="D21" s="84">
        <f t="shared" si="6"/>
        <v>58702.790000000015</v>
      </c>
      <c r="E21" s="57">
        <f t="shared" ref="E21:E34" si="7">SUM(G21:R21)</f>
        <v>6000</v>
      </c>
      <c r="F21" s="57">
        <f>SUMIF('Grand livre'!$I:$I,B21,'Grand livre'!$G:$G)</f>
        <v>52702.790000000015</v>
      </c>
      <c r="G21" s="58">
        <v>3000</v>
      </c>
      <c r="H21" s="58">
        <v>3000</v>
      </c>
      <c r="I21" s="58"/>
      <c r="J21" s="58"/>
      <c r="K21" s="58"/>
      <c r="L21" s="58"/>
      <c r="M21" s="58"/>
      <c r="N21" s="58"/>
      <c r="O21" s="59"/>
      <c r="P21" s="58"/>
      <c r="Q21" s="58"/>
      <c r="R21" s="58"/>
      <c r="S21" s="60"/>
      <c r="T21" s="58"/>
      <c r="U21" s="58"/>
      <c r="V21" s="58"/>
      <c r="W21" s="58"/>
      <c r="X21" s="58"/>
      <c r="Y21" s="58"/>
      <c r="Z21" s="58"/>
      <c r="AA21" s="59"/>
      <c r="AB21" s="61"/>
      <c r="AC21" s="61"/>
      <c r="AD21" s="61"/>
      <c r="AE21" s="62"/>
      <c r="AF21" s="61"/>
      <c r="AG21" s="61"/>
      <c r="AH21" s="61"/>
      <c r="AI21" s="61"/>
      <c r="AJ21" s="61"/>
      <c r="AK21" s="61"/>
      <c r="AL21" s="61"/>
      <c r="AM21" s="63"/>
      <c r="AN21" s="61"/>
      <c r="AO21" s="61"/>
      <c r="AP21" s="61"/>
    </row>
    <row r="22" spans="2:43" x14ac:dyDescent="0.3">
      <c r="B22" s="27" t="s">
        <v>823</v>
      </c>
      <c r="C22" s="57">
        <f>7008+9600+15000</f>
        <v>31608</v>
      </c>
      <c r="D22" s="84">
        <f t="shared" si="6"/>
        <v>12584.5</v>
      </c>
      <c r="E22" s="57">
        <f t="shared" si="7"/>
        <v>0</v>
      </c>
      <c r="F22" s="57">
        <f>SUMIF('Grand livre'!$I:$I,B22,'Grand livre'!$G:$G)</f>
        <v>12584.5</v>
      </c>
      <c r="G22" s="58"/>
      <c r="H22" s="58"/>
      <c r="I22" s="58"/>
      <c r="J22" s="58"/>
      <c r="K22" s="58"/>
      <c r="L22" s="58"/>
      <c r="M22" s="58"/>
      <c r="N22" s="58"/>
      <c r="O22" s="59"/>
      <c r="P22" s="58"/>
      <c r="Q22" s="58"/>
      <c r="R22" s="58"/>
      <c r="S22" s="60"/>
      <c r="T22" s="58"/>
      <c r="U22" s="58"/>
      <c r="V22" s="58"/>
      <c r="W22" s="58"/>
      <c r="X22" s="58"/>
      <c r="Y22" s="58"/>
      <c r="Z22" s="58"/>
      <c r="AA22" s="59"/>
      <c r="AB22" s="61"/>
      <c r="AC22" s="61"/>
      <c r="AD22" s="61"/>
      <c r="AE22" s="62"/>
      <c r="AF22" s="61"/>
      <c r="AG22" s="61"/>
      <c r="AH22" s="61"/>
      <c r="AI22" s="61"/>
      <c r="AJ22" s="61"/>
      <c r="AK22" s="61"/>
      <c r="AL22" s="61"/>
      <c r="AM22" s="63"/>
      <c r="AN22" s="61"/>
      <c r="AO22" s="61"/>
      <c r="AP22" s="61"/>
    </row>
    <row r="23" spans="2:43" x14ac:dyDescent="0.3">
      <c r="B23" s="27" t="s">
        <v>75</v>
      </c>
      <c r="C23" s="57">
        <v>18000</v>
      </c>
      <c r="D23" s="84">
        <f t="shared" si="6"/>
        <v>18000</v>
      </c>
      <c r="E23" s="57">
        <f t="shared" si="7"/>
        <v>0</v>
      </c>
      <c r="F23" s="57">
        <f>SUMIF('Grand livre'!$I:$I,B23,'Grand livre'!$G:$G)</f>
        <v>18000</v>
      </c>
      <c r="G23" s="58">
        <v>0</v>
      </c>
      <c r="H23" s="58">
        <v>0</v>
      </c>
      <c r="I23" s="58"/>
      <c r="J23" s="58"/>
      <c r="K23" s="58"/>
      <c r="L23" s="58"/>
      <c r="M23" s="58"/>
      <c r="N23" s="58"/>
      <c r="O23" s="59"/>
      <c r="P23" s="58"/>
      <c r="Q23" s="58"/>
      <c r="R23" s="58"/>
      <c r="S23" s="60"/>
      <c r="T23" s="58"/>
      <c r="U23" s="58"/>
      <c r="V23" s="58"/>
      <c r="W23" s="58"/>
      <c r="X23" s="58"/>
      <c r="Y23" s="58"/>
      <c r="Z23" s="58"/>
      <c r="AA23" s="59"/>
      <c r="AB23" s="61"/>
      <c r="AC23" s="61"/>
      <c r="AD23" s="61"/>
      <c r="AE23" s="62"/>
      <c r="AF23" s="61"/>
      <c r="AG23" s="61"/>
      <c r="AH23" s="61"/>
      <c r="AI23" s="61"/>
      <c r="AJ23" s="61"/>
      <c r="AK23" s="61"/>
      <c r="AL23" s="61"/>
      <c r="AM23" s="63"/>
      <c r="AN23" s="61"/>
      <c r="AO23" s="61"/>
      <c r="AP23" s="61"/>
    </row>
    <row r="24" spans="2:43" x14ac:dyDescent="0.3">
      <c r="B24" s="27" t="s">
        <v>27</v>
      </c>
      <c r="C24" s="57">
        <v>18000</v>
      </c>
      <c r="D24" s="84">
        <f t="shared" si="6"/>
        <v>26598.169999999995</v>
      </c>
      <c r="E24" s="57">
        <f t="shared" si="7"/>
        <v>6000</v>
      </c>
      <c r="F24" s="57">
        <f>SUMIF('Grand livre'!$I:$I,B24,'Grand livre'!$G:$G)</f>
        <v>20598.169999999995</v>
      </c>
      <c r="G24" s="58">
        <v>3000</v>
      </c>
      <c r="H24" s="58">
        <v>3000</v>
      </c>
      <c r="I24" s="58"/>
      <c r="J24" s="58"/>
      <c r="K24" s="58"/>
      <c r="L24" s="58"/>
      <c r="M24" s="58"/>
      <c r="N24" s="58"/>
      <c r="O24" s="59"/>
      <c r="P24" s="58"/>
      <c r="Q24" s="58"/>
      <c r="R24" s="58"/>
      <c r="S24" s="60"/>
      <c r="T24" s="58"/>
      <c r="U24" s="58"/>
      <c r="V24" s="58"/>
      <c r="W24" s="58"/>
      <c r="X24" s="58"/>
      <c r="Y24" s="58"/>
      <c r="Z24" s="58"/>
      <c r="AA24" s="59"/>
      <c r="AB24" s="61"/>
      <c r="AC24" s="61"/>
      <c r="AD24" s="61"/>
      <c r="AE24" s="62"/>
      <c r="AF24" s="61"/>
      <c r="AG24" s="61"/>
      <c r="AH24" s="61"/>
      <c r="AI24" s="61"/>
      <c r="AJ24" s="61"/>
      <c r="AK24" s="61"/>
      <c r="AL24" s="61"/>
      <c r="AM24" s="63"/>
      <c r="AN24" s="61"/>
      <c r="AO24" s="61"/>
      <c r="AP24" s="61"/>
    </row>
    <row r="25" spans="2:43" x14ac:dyDescent="0.3">
      <c r="B25" s="27" t="s">
        <v>822</v>
      </c>
      <c r="C25" s="83">
        <f>4800+37700</f>
        <v>42500</v>
      </c>
      <c r="D25" s="84">
        <f t="shared" si="6"/>
        <v>50512.149999999994</v>
      </c>
      <c r="E25" s="57">
        <f t="shared" si="7"/>
        <v>6000</v>
      </c>
      <c r="F25" s="57">
        <f>SUMIF('Grand livre'!$I:$I,B25,'Grand livre'!$G:$G)</f>
        <v>44512.149999999994</v>
      </c>
      <c r="G25" s="58"/>
      <c r="H25" s="58">
        <f>1000+5000</f>
        <v>6000</v>
      </c>
      <c r="I25" s="58"/>
      <c r="J25" s="58"/>
      <c r="K25" s="58"/>
      <c r="L25" s="58"/>
      <c r="M25" s="58"/>
      <c r="N25" s="58"/>
      <c r="O25" s="59"/>
      <c r="P25" s="58"/>
      <c r="Q25" s="58"/>
      <c r="R25" s="58"/>
      <c r="S25" s="60"/>
      <c r="T25" s="58"/>
      <c r="U25" s="58"/>
      <c r="V25" s="58"/>
      <c r="W25" s="58"/>
      <c r="X25" s="58"/>
      <c r="Y25" s="58"/>
      <c r="Z25" s="58"/>
      <c r="AA25" s="59"/>
      <c r="AB25" s="61"/>
      <c r="AC25" s="61"/>
      <c r="AD25" s="61"/>
      <c r="AE25" s="62"/>
      <c r="AF25" s="61"/>
      <c r="AG25" s="61"/>
      <c r="AH25" s="61"/>
      <c r="AI25" s="61"/>
      <c r="AJ25" s="61"/>
      <c r="AK25" s="61"/>
      <c r="AL25" s="61"/>
      <c r="AM25" s="63"/>
      <c r="AN25" s="61"/>
      <c r="AO25" s="61"/>
      <c r="AP25" s="61"/>
      <c r="AQ25" t="s">
        <v>831</v>
      </c>
    </row>
    <row r="26" spans="2:43" x14ac:dyDescent="0.3">
      <c r="B26" s="27" t="s">
        <v>76</v>
      </c>
      <c r="C26" s="57">
        <v>6000</v>
      </c>
      <c r="D26" s="84">
        <f t="shared" si="6"/>
        <v>3000</v>
      </c>
      <c r="E26" s="57">
        <f t="shared" si="7"/>
        <v>3000</v>
      </c>
      <c r="F26" s="57">
        <f>SUMIF('Grand livre'!$I:$I,B26,'Grand livre'!$G:$G)</f>
        <v>0</v>
      </c>
      <c r="G26" s="58"/>
      <c r="H26" s="58">
        <v>3000</v>
      </c>
      <c r="I26" s="58"/>
      <c r="J26" s="58"/>
      <c r="K26" s="58"/>
      <c r="L26" s="58"/>
      <c r="M26" s="58"/>
      <c r="N26" s="58"/>
      <c r="O26" s="59"/>
      <c r="P26" s="58"/>
      <c r="Q26" s="58"/>
      <c r="R26" s="58"/>
      <c r="S26" s="60"/>
      <c r="T26" s="58"/>
      <c r="U26" s="58"/>
      <c r="V26" s="58"/>
      <c r="W26" s="58"/>
      <c r="X26" s="58"/>
      <c r="Y26" s="58"/>
      <c r="Z26" s="58"/>
      <c r="AA26" s="59"/>
      <c r="AB26" s="61"/>
      <c r="AC26" s="61"/>
      <c r="AD26" s="61"/>
      <c r="AE26" s="62"/>
      <c r="AF26" s="61"/>
      <c r="AG26" s="61"/>
      <c r="AH26" s="61"/>
      <c r="AI26" s="61"/>
      <c r="AJ26" s="61"/>
      <c r="AK26" s="61"/>
      <c r="AL26" s="61"/>
      <c r="AM26" s="63"/>
      <c r="AN26" s="61"/>
      <c r="AO26" s="61"/>
      <c r="AP26" s="61"/>
      <c r="AQ26" t="s">
        <v>830</v>
      </c>
    </row>
    <row r="27" spans="2:43" x14ac:dyDescent="0.3">
      <c r="B27" s="27" t="s">
        <v>824</v>
      </c>
      <c r="C27" s="57">
        <v>18000</v>
      </c>
      <c r="D27" s="84">
        <f t="shared" si="6"/>
        <v>10204.1</v>
      </c>
      <c r="E27" s="57">
        <f t="shared" si="7"/>
        <v>5000</v>
      </c>
      <c r="F27" s="57">
        <f>SUMIF('Grand livre'!$I:$I,B27,'Grand livre'!$G:$G)</f>
        <v>5204.1000000000004</v>
      </c>
      <c r="G27" s="58"/>
      <c r="H27" s="58">
        <v>5000</v>
      </c>
      <c r="I27" s="58"/>
      <c r="J27" s="58"/>
      <c r="K27" s="58"/>
      <c r="L27" s="58"/>
      <c r="M27" s="58"/>
      <c r="N27" s="58"/>
      <c r="O27" s="59"/>
      <c r="P27" s="58"/>
      <c r="Q27" s="58"/>
      <c r="R27" s="58"/>
      <c r="S27" s="60"/>
      <c r="T27" s="58"/>
      <c r="U27" s="58"/>
      <c r="V27" s="58"/>
      <c r="W27" s="58"/>
      <c r="X27" s="58"/>
      <c r="Y27" s="58"/>
      <c r="Z27" s="58"/>
      <c r="AA27" s="59"/>
      <c r="AB27" s="61"/>
      <c r="AC27" s="61"/>
      <c r="AD27" s="61"/>
      <c r="AE27" s="62"/>
      <c r="AF27" s="61"/>
      <c r="AG27" s="61"/>
      <c r="AH27" s="61"/>
      <c r="AI27" s="61"/>
      <c r="AJ27" s="61"/>
      <c r="AK27" s="61"/>
      <c r="AL27" s="61"/>
      <c r="AM27" s="63"/>
      <c r="AN27" s="61"/>
      <c r="AO27" s="61"/>
      <c r="AP27" s="61"/>
      <c r="AQ27" t="s">
        <v>828</v>
      </c>
    </row>
    <row r="28" spans="2:43" x14ac:dyDescent="0.3">
      <c r="B28" s="27" t="s">
        <v>77</v>
      </c>
      <c r="C28" s="57">
        <v>5000</v>
      </c>
      <c r="D28" s="84">
        <f t="shared" si="6"/>
        <v>826</v>
      </c>
      <c r="E28" s="57">
        <f t="shared" si="7"/>
        <v>0</v>
      </c>
      <c r="F28" s="57">
        <f>SUMIF('Grand livre'!$I:$I,B28,'Grand livre'!$G:$G)</f>
        <v>826</v>
      </c>
      <c r="G28" s="58"/>
      <c r="H28" s="58"/>
      <c r="I28" s="58"/>
      <c r="J28" s="58"/>
      <c r="K28" s="58"/>
      <c r="L28" s="58"/>
      <c r="M28" s="58"/>
      <c r="N28" s="58"/>
      <c r="O28" s="59"/>
      <c r="P28" s="58"/>
      <c r="Q28" s="58"/>
      <c r="R28" s="58"/>
      <c r="S28" s="60"/>
      <c r="T28" s="58"/>
      <c r="U28" s="58"/>
      <c r="V28" s="58"/>
      <c r="W28" s="58"/>
      <c r="X28" s="58"/>
      <c r="Y28" s="58"/>
      <c r="Z28" s="58"/>
      <c r="AA28" s="59"/>
      <c r="AB28" s="61"/>
      <c r="AC28" s="61"/>
      <c r="AD28" s="61"/>
      <c r="AE28" s="62"/>
      <c r="AF28" s="61"/>
      <c r="AG28" s="61"/>
      <c r="AH28" s="61"/>
      <c r="AI28" s="61"/>
      <c r="AJ28" s="61"/>
      <c r="AK28" s="61"/>
      <c r="AL28" s="61"/>
      <c r="AM28" s="63"/>
      <c r="AN28" s="61"/>
      <c r="AO28" s="61"/>
      <c r="AP28" s="61"/>
    </row>
    <row r="29" spans="2:43" x14ac:dyDescent="0.3">
      <c r="B29" s="27" t="s">
        <v>35</v>
      </c>
      <c r="C29" s="57">
        <v>3600</v>
      </c>
      <c r="D29" s="84">
        <f t="shared" si="6"/>
        <v>886.3900000000001</v>
      </c>
      <c r="E29" s="57">
        <f t="shared" si="7"/>
        <v>0</v>
      </c>
      <c r="F29" s="57">
        <f>SUMIF('Grand livre'!$I:$I,B29,'Grand livre'!$G:$G)</f>
        <v>886.3900000000001</v>
      </c>
      <c r="G29" s="58"/>
      <c r="H29" s="58"/>
      <c r="I29" s="58"/>
      <c r="J29" s="58"/>
      <c r="K29" s="58"/>
      <c r="L29" s="58"/>
      <c r="M29" s="58"/>
      <c r="N29" s="58"/>
      <c r="O29" s="59"/>
      <c r="P29" s="58"/>
      <c r="Q29" s="58"/>
      <c r="R29" s="58"/>
      <c r="S29" s="60"/>
      <c r="T29" s="58"/>
      <c r="U29" s="58"/>
      <c r="V29" s="58"/>
      <c r="W29" s="58"/>
      <c r="X29" s="58"/>
      <c r="Y29" s="58"/>
      <c r="Z29" s="58"/>
      <c r="AA29" s="59"/>
      <c r="AB29" s="61"/>
      <c r="AC29" s="61"/>
      <c r="AD29" s="61"/>
      <c r="AE29" s="62"/>
      <c r="AF29" s="61"/>
      <c r="AG29" s="61"/>
      <c r="AH29" s="61"/>
      <c r="AI29" s="61"/>
      <c r="AJ29" s="61"/>
      <c r="AK29" s="61"/>
      <c r="AL29" s="61"/>
      <c r="AM29" s="63"/>
      <c r="AN29" s="61"/>
      <c r="AO29" s="61"/>
      <c r="AP29" s="61"/>
    </row>
    <row r="30" spans="2:43" x14ac:dyDescent="0.3">
      <c r="B30" s="27" t="s">
        <v>36</v>
      </c>
      <c r="C30" s="57">
        <v>1200</v>
      </c>
      <c r="D30" s="84">
        <f t="shared" si="6"/>
        <v>1964.7100000000009</v>
      </c>
      <c r="E30" s="57">
        <f t="shared" si="7"/>
        <v>0</v>
      </c>
      <c r="F30" s="57">
        <f>SUMIF('Grand livre'!$I:$I,B30,'Grand livre'!$G:$G)</f>
        <v>1964.7100000000009</v>
      </c>
      <c r="G30" s="58"/>
      <c r="H30" s="58"/>
      <c r="I30" s="58"/>
      <c r="J30" s="58"/>
      <c r="K30" s="58"/>
      <c r="L30" s="58"/>
      <c r="M30" s="58"/>
      <c r="N30" s="58"/>
      <c r="O30" s="59"/>
      <c r="P30" s="58"/>
      <c r="Q30" s="58"/>
      <c r="R30" s="58"/>
      <c r="S30" s="60"/>
      <c r="T30" s="58"/>
      <c r="U30" s="58"/>
      <c r="V30" s="58"/>
      <c r="W30" s="58"/>
      <c r="X30" s="58"/>
      <c r="Y30" s="58"/>
      <c r="Z30" s="58"/>
      <c r="AA30" s="59"/>
      <c r="AB30" s="61"/>
      <c r="AC30" s="61"/>
      <c r="AD30" s="61"/>
      <c r="AE30" s="62"/>
      <c r="AF30" s="61"/>
      <c r="AG30" s="61"/>
      <c r="AH30" s="61"/>
      <c r="AI30" s="61"/>
      <c r="AJ30" s="61"/>
      <c r="AK30" s="61"/>
      <c r="AL30" s="61"/>
      <c r="AM30" s="63"/>
      <c r="AN30" s="61"/>
      <c r="AO30" s="61"/>
      <c r="AP30" s="61"/>
    </row>
    <row r="31" spans="2:43" x14ac:dyDescent="0.3">
      <c r="B31" s="27" t="s">
        <v>37</v>
      </c>
      <c r="C31" s="57">
        <v>5000</v>
      </c>
      <c r="D31" s="84">
        <f t="shared" si="6"/>
        <v>5776.9999999999973</v>
      </c>
      <c r="E31" s="57">
        <f t="shared" si="7"/>
        <v>0</v>
      </c>
      <c r="F31" s="57">
        <f>SUMIF('Grand livre'!$I:$I,B31,'Grand livre'!$G:$G)</f>
        <v>5776.9999999999973</v>
      </c>
      <c r="G31" s="58"/>
      <c r="H31" s="58"/>
      <c r="I31" s="58"/>
      <c r="J31" s="58"/>
      <c r="K31" s="58"/>
      <c r="L31" s="58"/>
      <c r="M31" s="58"/>
      <c r="N31" s="58"/>
      <c r="O31" s="59"/>
      <c r="P31" s="58"/>
      <c r="Q31" s="58"/>
      <c r="R31" s="58"/>
      <c r="S31" s="60"/>
      <c r="T31" s="58"/>
      <c r="U31" s="58"/>
      <c r="V31" s="58"/>
      <c r="W31" s="58"/>
      <c r="X31" s="58"/>
      <c r="Y31" s="58"/>
      <c r="Z31" s="58"/>
      <c r="AA31" s="59"/>
      <c r="AB31" s="61"/>
      <c r="AC31" s="61"/>
      <c r="AD31" s="61"/>
      <c r="AE31" s="62"/>
      <c r="AF31" s="61"/>
      <c r="AG31" s="61"/>
      <c r="AH31" s="61"/>
      <c r="AI31" s="61"/>
      <c r="AJ31" s="61"/>
      <c r="AK31" s="61"/>
      <c r="AL31" s="61"/>
      <c r="AM31" s="63"/>
      <c r="AN31" s="61"/>
      <c r="AO31" s="61"/>
      <c r="AP31" s="61"/>
    </row>
    <row r="32" spans="2:43" x14ac:dyDescent="0.3">
      <c r="B32" s="27" t="s">
        <v>78</v>
      </c>
      <c r="C32" s="57">
        <v>10000</v>
      </c>
      <c r="D32" s="84">
        <f t="shared" si="6"/>
        <v>0</v>
      </c>
      <c r="E32" s="57">
        <f t="shared" si="7"/>
        <v>0</v>
      </c>
      <c r="F32" s="57">
        <f>SUMIF('Grand livre'!$I:$I,B32,'Grand livre'!$G:$G)</f>
        <v>0</v>
      </c>
      <c r="G32" s="58"/>
      <c r="H32" s="58"/>
      <c r="I32" s="58"/>
      <c r="J32" s="58"/>
      <c r="K32" s="58"/>
      <c r="L32" s="58"/>
      <c r="M32" s="58"/>
      <c r="N32" s="58"/>
      <c r="O32" s="59"/>
      <c r="P32" s="58"/>
      <c r="Q32" s="58"/>
      <c r="R32" s="58"/>
      <c r="S32" s="60"/>
      <c r="T32" s="58"/>
      <c r="U32" s="58"/>
      <c r="V32" s="58"/>
      <c r="W32" s="58"/>
      <c r="X32" s="58"/>
      <c r="Y32" s="58"/>
      <c r="Z32" s="58"/>
      <c r="AA32" s="59"/>
      <c r="AB32" s="61"/>
      <c r="AC32" s="61"/>
      <c r="AD32" s="61"/>
      <c r="AE32" s="62"/>
      <c r="AF32" s="61"/>
      <c r="AG32" s="61"/>
      <c r="AH32" s="61"/>
      <c r="AI32" s="61"/>
      <c r="AJ32" s="61"/>
      <c r="AK32" s="61"/>
      <c r="AL32" s="61"/>
      <c r="AM32" s="63"/>
      <c r="AN32" s="61"/>
      <c r="AO32" s="61"/>
      <c r="AP32" s="61"/>
    </row>
    <row r="33" spans="1:43" x14ac:dyDescent="0.3">
      <c r="B33" s="27" t="s">
        <v>79</v>
      </c>
      <c r="C33" s="57">
        <v>217000</v>
      </c>
      <c r="D33" s="84">
        <f t="shared" si="6"/>
        <v>236930.15999999995</v>
      </c>
      <c r="E33" s="57">
        <f t="shared" si="7"/>
        <v>50000</v>
      </c>
      <c r="F33" s="57">
        <f>SUMIF('Grand livre'!$I:$I,B33,'Grand livre'!$G:$G)</f>
        <v>186930.15999999995</v>
      </c>
      <c r="G33" s="58">
        <v>20000</v>
      </c>
      <c r="H33" s="58">
        <v>30000</v>
      </c>
      <c r="I33" s="58"/>
      <c r="J33" s="58"/>
      <c r="K33" s="58"/>
      <c r="L33" s="58"/>
      <c r="M33" s="58"/>
      <c r="N33" s="58"/>
      <c r="O33" s="59"/>
      <c r="P33" s="58"/>
      <c r="Q33" s="58"/>
      <c r="R33" s="58"/>
      <c r="S33" s="60"/>
      <c r="T33" s="58"/>
      <c r="U33" s="58"/>
      <c r="V33" s="58"/>
      <c r="W33" s="58"/>
      <c r="X33" s="58"/>
      <c r="Y33" s="58"/>
      <c r="Z33" s="58"/>
      <c r="AA33" s="59"/>
      <c r="AB33" s="61"/>
      <c r="AC33" s="61"/>
      <c r="AD33" s="61"/>
      <c r="AE33" s="62"/>
      <c r="AF33" s="61"/>
      <c r="AG33" s="61"/>
      <c r="AH33" s="61"/>
      <c r="AI33" s="61"/>
      <c r="AJ33" s="61"/>
      <c r="AK33" s="61"/>
      <c r="AL33" s="61"/>
      <c r="AM33" s="63"/>
      <c r="AN33" s="61"/>
      <c r="AO33" s="61"/>
      <c r="AP33" s="61"/>
      <c r="AQ33" t="s">
        <v>827</v>
      </c>
    </row>
    <row r="34" spans="1:43" x14ac:dyDescent="0.3">
      <c r="B34" s="27" t="s">
        <v>825</v>
      </c>
      <c r="C34" s="57">
        <v>10000</v>
      </c>
      <c r="D34" s="84">
        <f t="shared" si="6"/>
        <v>6702.37</v>
      </c>
      <c r="E34" s="57">
        <f t="shared" si="7"/>
        <v>0</v>
      </c>
      <c r="F34" s="57">
        <f>SUMIF('Grand livre'!$I:$I,B34,'Grand livre'!$G:$G)</f>
        <v>6702.37</v>
      </c>
      <c r="G34" s="58"/>
      <c r="H34" s="58"/>
      <c r="I34" s="58"/>
      <c r="J34" s="58"/>
      <c r="K34" s="58"/>
      <c r="L34" s="58"/>
      <c r="M34" s="58"/>
      <c r="N34" s="58"/>
      <c r="O34" s="59"/>
      <c r="P34" s="58"/>
      <c r="Q34" s="58"/>
      <c r="R34" s="58"/>
      <c r="S34" s="60"/>
      <c r="T34" s="58"/>
      <c r="U34" s="58"/>
      <c r="V34" s="58"/>
      <c r="W34" s="58"/>
      <c r="X34" s="58"/>
      <c r="Y34" s="58"/>
      <c r="Z34" s="58"/>
      <c r="AA34" s="59"/>
      <c r="AB34" s="61"/>
      <c r="AC34" s="61"/>
      <c r="AD34" s="61"/>
      <c r="AE34" s="62"/>
      <c r="AF34" s="61"/>
      <c r="AG34" s="61"/>
      <c r="AH34" s="61"/>
      <c r="AI34" s="61"/>
      <c r="AJ34" s="61"/>
      <c r="AK34" s="61"/>
      <c r="AL34" s="61"/>
      <c r="AM34" s="63"/>
      <c r="AN34" s="61"/>
      <c r="AO34" s="61"/>
      <c r="AP34" s="61"/>
    </row>
    <row r="35" spans="1:43" x14ac:dyDescent="0.3">
      <c r="C35" s="32"/>
      <c r="D35" s="85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7"/>
      <c r="P35" s="32"/>
      <c r="Q35" s="32"/>
      <c r="R35" s="32"/>
      <c r="S35" s="64"/>
      <c r="T35" s="32"/>
      <c r="U35" s="32"/>
      <c r="V35" s="32"/>
      <c r="W35" s="32"/>
      <c r="X35" s="32"/>
      <c r="Y35" s="32"/>
      <c r="Z35" s="32"/>
      <c r="AA35" s="47"/>
      <c r="AB35" s="32"/>
      <c r="AC35" s="32"/>
      <c r="AD35" s="32"/>
      <c r="AE35" s="48"/>
      <c r="AF35" s="32"/>
      <c r="AG35" s="32"/>
      <c r="AH35" s="32"/>
      <c r="AI35" s="32"/>
      <c r="AJ35" s="32"/>
      <c r="AK35" s="32"/>
      <c r="AL35" s="32"/>
      <c r="AM35" s="47"/>
      <c r="AN35" s="32"/>
      <c r="AO35" s="32"/>
      <c r="AP35" s="32"/>
    </row>
    <row r="36" spans="1:43" x14ac:dyDescent="0.3">
      <c r="B36" s="30" t="s">
        <v>81</v>
      </c>
      <c r="C36" s="49">
        <f>SUM(C19:C34)</f>
        <v>832488</v>
      </c>
      <c r="D36" s="86">
        <f t="shared" ref="D36:F36" si="8">SUM(D19:D34)</f>
        <v>564480.19999999995</v>
      </c>
      <c r="E36" s="49">
        <f t="shared" si="8"/>
        <v>113439</v>
      </c>
      <c r="F36" s="49">
        <f t="shared" si="8"/>
        <v>478021.16999999993</v>
      </c>
      <c r="G36" s="49">
        <f>SUM(G20:G34)</f>
        <v>32839</v>
      </c>
      <c r="H36" s="49">
        <f>SUM(H20:H34)</f>
        <v>80600</v>
      </c>
      <c r="I36" s="49">
        <f t="shared" ref="I36:AP36" si="9">SUM(I19:I34)</f>
        <v>0</v>
      </c>
      <c r="J36" s="49">
        <f t="shared" si="9"/>
        <v>0</v>
      </c>
      <c r="K36" s="49">
        <f t="shared" si="9"/>
        <v>0</v>
      </c>
      <c r="L36" s="49">
        <f t="shared" si="9"/>
        <v>0</v>
      </c>
      <c r="M36" s="49">
        <f t="shared" si="9"/>
        <v>0</v>
      </c>
      <c r="N36" s="49">
        <f t="shared" si="9"/>
        <v>0</v>
      </c>
      <c r="O36" s="50">
        <f t="shared" si="9"/>
        <v>0</v>
      </c>
      <c r="P36" s="49">
        <f t="shared" si="9"/>
        <v>0</v>
      </c>
      <c r="Q36" s="49">
        <f t="shared" si="9"/>
        <v>0</v>
      </c>
      <c r="R36" s="49">
        <f t="shared" si="9"/>
        <v>0</v>
      </c>
      <c r="S36" s="51">
        <f t="shared" si="9"/>
        <v>0</v>
      </c>
      <c r="T36" s="49">
        <f t="shared" si="9"/>
        <v>0</v>
      </c>
      <c r="U36" s="49">
        <f t="shared" si="9"/>
        <v>0</v>
      </c>
      <c r="V36" s="49">
        <f t="shared" si="9"/>
        <v>0</v>
      </c>
      <c r="W36" s="49">
        <f t="shared" si="9"/>
        <v>0</v>
      </c>
      <c r="X36" s="49">
        <f t="shared" si="9"/>
        <v>0</v>
      </c>
      <c r="Y36" s="49">
        <f t="shared" si="9"/>
        <v>0</v>
      </c>
      <c r="Z36" s="49">
        <f t="shared" si="9"/>
        <v>0</v>
      </c>
      <c r="AA36" s="50">
        <f t="shared" si="9"/>
        <v>0</v>
      </c>
      <c r="AB36" s="49">
        <f t="shared" si="9"/>
        <v>0</v>
      </c>
      <c r="AC36" s="49">
        <f t="shared" si="9"/>
        <v>0</v>
      </c>
      <c r="AD36" s="49">
        <f t="shared" si="9"/>
        <v>0</v>
      </c>
      <c r="AE36" s="51">
        <f t="shared" si="9"/>
        <v>0</v>
      </c>
      <c r="AF36" s="49">
        <f t="shared" si="9"/>
        <v>0</v>
      </c>
      <c r="AG36" s="49">
        <f t="shared" si="9"/>
        <v>0</v>
      </c>
      <c r="AH36" s="49">
        <f t="shared" si="9"/>
        <v>0</v>
      </c>
      <c r="AI36" s="49">
        <f t="shared" si="9"/>
        <v>0</v>
      </c>
      <c r="AJ36" s="49">
        <f t="shared" si="9"/>
        <v>0</v>
      </c>
      <c r="AK36" s="49">
        <f t="shared" si="9"/>
        <v>0</v>
      </c>
      <c r="AL36" s="49">
        <f t="shared" si="9"/>
        <v>0</v>
      </c>
      <c r="AM36" s="50">
        <f t="shared" si="9"/>
        <v>0</v>
      </c>
      <c r="AN36" s="49">
        <f t="shared" si="9"/>
        <v>0</v>
      </c>
      <c r="AO36" s="49">
        <f t="shared" si="9"/>
        <v>0</v>
      </c>
      <c r="AP36" s="49">
        <f t="shared" si="9"/>
        <v>0</v>
      </c>
    </row>
    <row r="37" spans="1:43" x14ac:dyDescent="0.3">
      <c r="C37" s="32"/>
      <c r="D37" s="85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47"/>
      <c r="P37" s="32"/>
      <c r="Q37" s="32"/>
      <c r="R37" s="32"/>
      <c r="S37" s="48"/>
      <c r="T37" s="32"/>
      <c r="U37" s="32"/>
      <c r="V37" s="32"/>
      <c r="W37" s="32"/>
      <c r="AA37" s="11"/>
      <c r="AE37" s="12"/>
      <c r="AM37" s="11"/>
    </row>
    <row r="38" spans="1:43" x14ac:dyDescent="0.3">
      <c r="B38" s="27" t="s">
        <v>82</v>
      </c>
      <c r="C38" s="57">
        <v>1800</v>
      </c>
      <c r="D38" s="84">
        <f t="shared" ref="D38" si="10">+E38+F38</f>
        <v>214.6</v>
      </c>
      <c r="E38" s="57">
        <f t="shared" ref="E38" si="11">SUM(G38:R38)</f>
        <v>0</v>
      </c>
      <c r="F38" s="57">
        <f>SUMIF('Grand livre'!$I:$I,B38,'Grand livre'!$G:$G)</f>
        <v>214.6</v>
      </c>
      <c r="G38" s="58"/>
      <c r="H38" s="58"/>
      <c r="I38" s="58"/>
      <c r="J38" s="58"/>
      <c r="K38" s="58"/>
      <c r="L38" s="58"/>
      <c r="M38" s="58"/>
      <c r="N38" s="58"/>
      <c r="O38" s="59"/>
      <c r="P38" s="58"/>
      <c r="Q38" s="58"/>
      <c r="R38" s="58"/>
      <c r="S38" s="60"/>
      <c r="T38" s="58"/>
      <c r="U38" s="58"/>
      <c r="V38" s="58"/>
      <c r="W38" s="58"/>
      <c r="X38" s="58"/>
      <c r="Y38" s="58"/>
      <c r="Z38" s="58"/>
      <c r="AA38" s="59"/>
      <c r="AB38" s="61"/>
      <c r="AC38" s="61"/>
      <c r="AD38" s="61"/>
      <c r="AE38" s="62"/>
      <c r="AF38" s="61"/>
      <c r="AG38" s="61"/>
      <c r="AH38" s="61"/>
      <c r="AI38" s="61"/>
      <c r="AJ38" s="61"/>
      <c r="AK38" s="61"/>
      <c r="AL38" s="61"/>
      <c r="AM38" s="63"/>
      <c r="AN38" s="61"/>
      <c r="AO38" s="61"/>
      <c r="AP38" s="61"/>
    </row>
    <row r="39" spans="1:43" x14ac:dyDescent="0.3">
      <c r="C39" s="32"/>
      <c r="D39" s="85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47"/>
      <c r="P39" s="32"/>
      <c r="Q39" s="32"/>
      <c r="R39" s="32"/>
      <c r="S39" s="48"/>
      <c r="T39" s="32"/>
      <c r="U39" s="32"/>
      <c r="V39" s="32"/>
      <c r="W39" s="32"/>
      <c r="AA39" s="11"/>
      <c r="AE39" s="12"/>
      <c r="AM39" s="11"/>
    </row>
    <row r="40" spans="1:43" x14ac:dyDescent="0.3">
      <c r="B40" s="30" t="s">
        <v>83</v>
      </c>
      <c r="C40" s="49">
        <v>1800</v>
      </c>
      <c r="D40" s="86">
        <f t="shared" ref="D40:G40" si="12">SUM(D37:D39)</f>
        <v>214.6</v>
      </c>
      <c r="E40" s="49">
        <f t="shared" si="12"/>
        <v>0</v>
      </c>
      <c r="F40" s="49">
        <f t="shared" si="12"/>
        <v>214.6</v>
      </c>
      <c r="G40" s="49">
        <f t="shared" si="12"/>
        <v>0</v>
      </c>
      <c r="H40" s="49">
        <f t="shared" ref="H40:AP40" si="13">SUM(H37:H39)</f>
        <v>0</v>
      </c>
      <c r="I40" s="49">
        <f t="shared" si="13"/>
        <v>0</v>
      </c>
      <c r="J40" s="49">
        <f t="shared" si="13"/>
        <v>0</v>
      </c>
      <c r="K40" s="49">
        <f t="shared" si="13"/>
        <v>0</v>
      </c>
      <c r="L40" s="49">
        <f t="shared" si="13"/>
        <v>0</v>
      </c>
      <c r="M40" s="49">
        <f t="shared" si="13"/>
        <v>0</v>
      </c>
      <c r="N40" s="49">
        <f t="shared" si="13"/>
        <v>0</v>
      </c>
      <c r="O40" s="50">
        <f t="shared" si="13"/>
        <v>0</v>
      </c>
      <c r="P40" s="49">
        <f t="shared" si="13"/>
        <v>0</v>
      </c>
      <c r="Q40" s="49">
        <f t="shared" si="13"/>
        <v>0</v>
      </c>
      <c r="R40" s="49">
        <f t="shared" si="13"/>
        <v>0</v>
      </c>
      <c r="S40" s="51">
        <f t="shared" si="13"/>
        <v>0</v>
      </c>
      <c r="T40" s="49">
        <f t="shared" si="13"/>
        <v>0</v>
      </c>
      <c r="U40" s="49">
        <f t="shared" si="13"/>
        <v>0</v>
      </c>
      <c r="V40" s="49">
        <f t="shared" si="13"/>
        <v>0</v>
      </c>
      <c r="W40" s="49">
        <f t="shared" si="13"/>
        <v>0</v>
      </c>
      <c r="X40" s="49">
        <f t="shared" si="13"/>
        <v>0</v>
      </c>
      <c r="Y40" s="49">
        <f t="shared" si="13"/>
        <v>0</v>
      </c>
      <c r="Z40" s="49">
        <f t="shared" si="13"/>
        <v>0</v>
      </c>
      <c r="AA40" s="50">
        <f t="shared" si="13"/>
        <v>0</v>
      </c>
      <c r="AB40" s="49">
        <f t="shared" si="13"/>
        <v>0</v>
      </c>
      <c r="AC40" s="49">
        <f t="shared" si="13"/>
        <v>0</v>
      </c>
      <c r="AD40" s="49">
        <f t="shared" si="13"/>
        <v>0</v>
      </c>
      <c r="AE40" s="51">
        <f t="shared" si="13"/>
        <v>0</v>
      </c>
      <c r="AF40" s="49">
        <f t="shared" si="13"/>
        <v>0</v>
      </c>
      <c r="AG40" s="49">
        <f t="shared" si="13"/>
        <v>0</v>
      </c>
      <c r="AH40" s="49">
        <f t="shared" si="13"/>
        <v>0</v>
      </c>
      <c r="AI40" s="49">
        <f t="shared" si="13"/>
        <v>0</v>
      </c>
      <c r="AJ40" s="49">
        <f t="shared" si="13"/>
        <v>0</v>
      </c>
      <c r="AK40" s="49">
        <f t="shared" si="13"/>
        <v>0</v>
      </c>
      <c r="AL40" s="49">
        <f t="shared" si="13"/>
        <v>0</v>
      </c>
      <c r="AM40" s="50">
        <f t="shared" si="13"/>
        <v>0</v>
      </c>
      <c r="AN40" s="49">
        <f t="shared" si="13"/>
        <v>0</v>
      </c>
      <c r="AO40" s="49">
        <f t="shared" si="13"/>
        <v>0</v>
      </c>
      <c r="AP40" s="49">
        <f t="shared" si="13"/>
        <v>0</v>
      </c>
    </row>
    <row r="41" spans="1:43" x14ac:dyDescent="0.3">
      <c r="C41" s="32"/>
      <c r="D41" s="85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7"/>
      <c r="P41" s="32"/>
      <c r="Q41" s="32"/>
      <c r="R41" s="32"/>
      <c r="S41" s="48"/>
      <c r="T41" s="32"/>
      <c r="U41" s="32"/>
      <c r="V41" s="32"/>
      <c r="W41" s="32"/>
      <c r="AA41" s="11"/>
      <c r="AE41" s="12"/>
      <c r="AM41" s="11"/>
    </row>
    <row r="42" spans="1:43" x14ac:dyDescent="0.3">
      <c r="B42" s="27" t="s">
        <v>84</v>
      </c>
      <c r="C42" s="57"/>
      <c r="D42" s="84"/>
      <c r="E42" s="57"/>
      <c r="F42" s="57"/>
      <c r="G42" s="58"/>
      <c r="H42" s="58"/>
      <c r="I42" s="58"/>
      <c r="J42" s="58"/>
      <c r="K42" s="58"/>
      <c r="L42" s="58"/>
      <c r="M42" s="58"/>
      <c r="N42" s="58"/>
      <c r="O42" s="59"/>
      <c r="P42" s="58"/>
      <c r="Q42" s="58"/>
      <c r="R42" s="58"/>
      <c r="S42" s="60"/>
      <c r="T42" s="58"/>
      <c r="U42" s="58"/>
      <c r="V42" s="58"/>
      <c r="W42" s="58"/>
      <c r="X42" s="58"/>
      <c r="Y42" s="58"/>
      <c r="Z42" s="58"/>
      <c r="AA42" s="59"/>
      <c r="AB42" s="61"/>
      <c r="AC42" s="61"/>
      <c r="AD42" s="61"/>
      <c r="AE42" s="62"/>
      <c r="AF42" s="61"/>
      <c r="AG42" s="61"/>
      <c r="AH42" s="61"/>
      <c r="AI42" s="61"/>
      <c r="AJ42" s="61"/>
      <c r="AK42" s="61"/>
      <c r="AL42" s="61"/>
      <c r="AM42" s="63"/>
      <c r="AN42" s="61"/>
      <c r="AO42" s="61"/>
      <c r="AP42" s="61"/>
    </row>
    <row r="43" spans="1:43" x14ac:dyDescent="0.3">
      <c r="B43" s="27" t="s">
        <v>85</v>
      </c>
      <c r="C43" s="57">
        <v>20000</v>
      </c>
      <c r="D43" s="84">
        <f t="shared" ref="D43" si="14">+E43+F43</f>
        <v>27850</v>
      </c>
      <c r="E43" s="57">
        <f t="shared" ref="E43" si="15">SUM(G43:R43)</f>
        <v>20000</v>
      </c>
      <c r="F43" s="57">
        <f>SUMIF('Grand livre'!$I:$I,B43,'Grand livre'!$G:$G)</f>
        <v>7850</v>
      </c>
      <c r="G43" s="58"/>
      <c r="H43" s="58">
        <v>20000</v>
      </c>
      <c r="I43" s="58"/>
      <c r="J43" s="58"/>
      <c r="K43" s="58"/>
      <c r="L43" s="58"/>
      <c r="M43" s="58"/>
      <c r="N43" s="58"/>
      <c r="O43" s="59"/>
      <c r="P43" s="58"/>
      <c r="Q43" s="58"/>
      <c r="R43" s="58"/>
      <c r="S43" s="60"/>
      <c r="T43" s="58"/>
      <c r="U43" s="58"/>
      <c r="V43" s="58"/>
      <c r="W43" s="58"/>
      <c r="X43" s="58"/>
      <c r="Y43" s="58"/>
      <c r="Z43" s="58"/>
      <c r="AA43" s="59"/>
      <c r="AB43" s="61"/>
      <c r="AC43" s="61"/>
      <c r="AD43" s="61"/>
      <c r="AE43" s="62"/>
      <c r="AF43" s="61"/>
      <c r="AG43" s="61"/>
      <c r="AH43" s="61"/>
      <c r="AI43" s="61"/>
      <c r="AJ43" s="61"/>
      <c r="AK43" s="61"/>
      <c r="AL43" s="61"/>
      <c r="AM43" s="63"/>
      <c r="AN43" s="61"/>
      <c r="AO43" s="61"/>
      <c r="AP43" s="61"/>
      <c r="AQ43" t="s">
        <v>818</v>
      </c>
    </row>
    <row r="44" spans="1:43" x14ac:dyDescent="0.3">
      <c r="B44" s="27" t="s">
        <v>80</v>
      </c>
      <c r="C44" s="57"/>
      <c r="D44" s="84"/>
      <c r="E44" s="57"/>
      <c r="F44" s="57"/>
      <c r="G44" s="58"/>
      <c r="H44" s="58"/>
      <c r="I44" s="58"/>
      <c r="J44" s="58"/>
      <c r="K44" s="58"/>
      <c r="L44" s="58"/>
      <c r="M44" s="58"/>
      <c r="N44" s="58"/>
      <c r="O44" s="59"/>
      <c r="P44" s="58"/>
      <c r="Q44" s="58"/>
      <c r="R44" s="58"/>
      <c r="S44" s="60"/>
      <c r="T44" s="58"/>
      <c r="U44" s="58"/>
      <c r="V44" s="58"/>
      <c r="W44" s="58"/>
      <c r="X44" s="58"/>
      <c r="Y44" s="58"/>
      <c r="Z44" s="58"/>
      <c r="AA44" s="59"/>
      <c r="AB44" s="61"/>
      <c r="AC44" s="61"/>
      <c r="AD44" s="61"/>
      <c r="AE44" s="62"/>
      <c r="AF44" s="61"/>
      <c r="AG44" s="61"/>
      <c r="AH44" s="61"/>
      <c r="AI44" s="61"/>
      <c r="AJ44" s="61"/>
      <c r="AK44" s="61"/>
      <c r="AL44" s="61"/>
      <c r="AM44" s="63"/>
      <c r="AN44" s="61"/>
      <c r="AO44" s="61"/>
      <c r="AP44" s="61"/>
    </row>
    <row r="45" spans="1:43" x14ac:dyDescent="0.3">
      <c r="C45" s="32"/>
      <c r="D45" s="85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7"/>
      <c r="P45" s="32"/>
      <c r="Q45" s="32"/>
      <c r="R45" s="32"/>
      <c r="S45" s="48"/>
      <c r="T45" s="32"/>
      <c r="U45" s="32"/>
      <c r="V45" s="32"/>
      <c r="W45" s="32"/>
      <c r="AA45" s="11"/>
      <c r="AE45" s="65"/>
      <c r="AM45" s="11"/>
    </row>
    <row r="46" spans="1:43" x14ac:dyDescent="0.3">
      <c r="A46" s="2" t="s">
        <v>56</v>
      </c>
      <c r="B46" s="30" t="s">
        <v>86</v>
      </c>
      <c r="C46" s="49">
        <f t="shared" ref="C46:G46" si="16">SUM(C42:C45)</f>
        <v>20000</v>
      </c>
      <c r="D46" s="86">
        <f t="shared" si="16"/>
        <v>27850</v>
      </c>
      <c r="E46" s="49">
        <f t="shared" si="16"/>
        <v>20000</v>
      </c>
      <c r="F46" s="49">
        <f t="shared" si="16"/>
        <v>7850</v>
      </c>
      <c r="G46" s="49">
        <f t="shared" si="16"/>
        <v>0</v>
      </c>
      <c r="H46" s="49">
        <f>SUM(H42:H45)</f>
        <v>20000</v>
      </c>
      <c r="I46" s="49">
        <f t="shared" ref="I46:R46" si="17">SUM(I42:I45)</f>
        <v>0</v>
      </c>
      <c r="J46" s="49">
        <f t="shared" si="17"/>
        <v>0</v>
      </c>
      <c r="K46" s="49">
        <f t="shared" si="17"/>
        <v>0</v>
      </c>
      <c r="L46" s="49">
        <f t="shared" si="17"/>
        <v>0</v>
      </c>
      <c r="M46" s="49">
        <f t="shared" si="17"/>
        <v>0</v>
      </c>
      <c r="N46" s="49">
        <f t="shared" si="17"/>
        <v>0</v>
      </c>
      <c r="O46" s="50">
        <f t="shared" si="17"/>
        <v>0</v>
      </c>
      <c r="P46" s="49">
        <f t="shared" si="17"/>
        <v>0</v>
      </c>
      <c r="Q46" s="49">
        <f t="shared" si="17"/>
        <v>0</v>
      </c>
      <c r="R46" s="49">
        <f t="shared" si="17"/>
        <v>0</v>
      </c>
      <c r="S46" s="51">
        <f t="shared" ref="S46:AP46" si="18">SUM(S44:S45)</f>
        <v>0</v>
      </c>
      <c r="T46" s="49">
        <f t="shared" si="18"/>
        <v>0</v>
      </c>
      <c r="U46" s="49">
        <f t="shared" si="18"/>
        <v>0</v>
      </c>
      <c r="V46" s="49">
        <f t="shared" si="18"/>
        <v>0</v>
      </c>
      <c r="W46" s="49">
        <f t="shared" si="18"/>
        <v>0</v>
      </c>
      <c r="X46" s="49">
        <f t="shared" si="18"/>
        <v>0</v>
      </c>
      <c r="Y46" s="49">
        <f t="shared" si="18"/>
        <v>0</v>
      </c>
      <c r="Z46" s="49">
        <f t="shared" si="18"/>
        <v>0</v>
      </c>
      <c r="AA46" s="50">
        <f t="shared" si="18"/>
        <v>0</v>
      </c>
      <c r="AB46" s="49">
        <f t="shared" si="18"/>
        <v>0</v>
      </c>
      <c r="AC46" s="49">
        <f t="shared" si="18"/>
        <v>0</v>
      </c>
      <c r="AD46" s="49">
        <f t="shared" si="18"/>
        <v>0</v>
      </c>
      <c r="AE46" s="51">
        <f t="shared" si="18"/>
        <v>0</v>
      </c>
      <c r="AF46" s="49">
        <f t="shared" si="18"/>
        <v>0</v>
      </c>
      <c r="AG46" s="49">
        <f t="shared" si="18"/>
        <v>0</v>
      </c>
      <c r="AH46" s="49">
        <f t="shared" si="18"/>
        <v>0</v>
      </c>
      <c r="AI46" s="49">
        <f t="shared" si="18"/>
        <v>0</v>
      </c>
      <c r="AJ46" s="49">
        <f t="shared" si="18"/>
        <v>0</v>
      </c>
      <c r="AK46" s="49">
        <f t="shared" si="18"/>
        <v>0</v>
      </c>
      <c r="AL46" s="49">
        <f t="shared" si="18"/>
        <v>0</v>
      </c>
      <c r="AM46" s="50">
        <f t="shared" si="18"/>
        <v>0</v>
      </c>
      <c r="AN46" s="49">
        <f t="shared" si="18"/>
        <v>0</v>
      </c>
      <c r="AO46" s="49">
        <f t="shared" si="18"/>
        <v>0</v>
      </c>
      <c r="AP46" s="49">
        <f t="shared" si="18"/>
        <v>0</v>
      </c>
    </row>
    <row r="47" spans="1:43" x14ac:dyDescent="0.3">
      <c r="C47" s="32"/>
      <c r="D47" s="85"/>
      <c r="E47" s="32"/>
      <c r="F47" s="32"/>
      <c r="G47" s="32"/>
      <c r="H47" s="32"/>
      <c r="I47" s="32"/>
    </row>
    <row r="48" spans="1:43" x14ac:dyDescent="0.3">
      <c r="B48" s="30" t="s">
        <v>87</v>
      </c>
      <c r="C48" s="49">
        <v>145712.00000000012</v>
      </c>
      <c r="D48" s="86">
        <f t="shared" ref="D48:R48" si="19">+D17-D36-D40-D46</f>
        <v>-3708.2499999999054</v>
      </c>
      <c r="E48" s="49">
        <f t="shared" si="19"/>
        <v>77381.5</v>
      </c>
      <c r="F48" s="49">
        <f t="shared" si="19"/>
        <v>-108069.71999999994</v>
      </c>
      <c r="G48" s="49">
        <f t="shared" si="19"/>
        <v>-7143</v>
      </c>
      <c r="H48" s="49">
        <f t="shared" si="19"/>
        <v>84524.5</v>
      </c>
      <c r="I48" s="49">
        <f t="shared" si="19"/>
        <v>0</v>
      </c>
      <c r="J48" s="49">
        <f t="shared" si="19"/>
        <v>0</v>
      </c>
      <c r="K48" s="49">
        <f t="shared" si="19"/>
        <v>0</v>
      </c>
      <c r="L48" s="49">
        <f t="shared" si="19"/>
        <v>0</v>
      </c>
      <c r="M48" s="49">
        <f t="shared" si="19"/>
        <v>0</v>
      </c>
      <c r="N48" s="49">
        <f t="shared" si="19"/>
        <v>0</v>
      </c>
      <c r="O48" s="50">
        <f t="shared" si="19"/>
        <v>0</v>
      </c>
      <c r="P48" s="49">
        <f t="shared" si="19"/>
        <v>0</v>
      </c>
      <c r="Q48" s="49">
        <f t="shared" si="19"/>
        <v>0</v>
      </c>
      <c r="R48" s="49">
        <f t="shared" si="19"/>
        <v>0</v>
      </c>
      <c r="S48" s="51"/>
      <c r="T48" s="49"/>
      <c r="U48" s="49"/>
      <c r="V48" s="49"/>
      <c r="W48" s="49"/>
      <c r="X48" s="49"/>
      <c r="Y48" s="49"/>
      <c r="Z48" s="49"/>
      <c r="AA48" s="50"/>
      <c r="AB48" s="49"/>
      <c r="AC48" s="49"/>
      <c r="AD48" s="49"/>
      <c r="AE48" s="51"/>
      <c r="AF48" s="49"/>
      <c r="AG48" s="49"/>
      <c r="AH48" s="49"/>
      <c r="AI48" s="49"/>
      <c r="AJ48" s="49"/>
      <c r="AK48" s="49"/>
      <c r="AL48" s="49"/>
      <c r="AM48" s="50"/>
      <c r="AN48" s="49"/>
      <c r="AO48" s="49"/>
      <c r="AP48" s="49"/>
    </row>
    <row r="49" spans="2:42" x14ac:dyDescent="0.3">
      <c r="C49" s="32"/>
      <c r="D49" s="85"/>
      <c r="E49" s="32"/>
      <c r="F49" s="32"/>
      <c r="G49" s="32"/>
      <c r="H49" s="32"/>
      <c r="I49" s="32"/>
    </row>
    <row r="50" spans="2:42" x14ac:dyDescent="0.3">
      <c r="B50" s="27" t="s">
        <v>51</v>
      </c>
      <c r="C50" s="57">
        <f>+C48*0.25</f>
        <v>36428.000000000029</v>
      </c>
      <c r="D50" s="84"/>
      <c r="E50" s="57"/>
      <c r="F50" s="57"/>
      <c r="G50" s="58"/>
      <c r="H50" s="58"/>
      <c r="I50" s="58"/>
      <c r="J50" s="58"/>
      <c r="K50" s="58"/>
      <c r="L50" s="58"/>
      <c r="M50" s="58"/>
      <c r="N50" s="58"/>
      <c r="O50" s="59"/>
      <c r="P50" s="58"/>
      <c r="Q50" s="58"/>
      <c r="R50" s="58"/>
      <c r="S50" s="60"/>
      <c r="T50" s="58"/>
      <c r="U50" s="58"/>
      <c r="V50" s="58"/>
      <c r="W50" s="58"/>
      <c r="X50" s="58"/>
      <c r="Y50" s="58"/>
      <c r="Z50" s="58"/>
      <c r="AA50" s="59"/>
      <c r="AB50" s="61"/>
      <c r="AC50" s="61"/>
      <c r="AD50" s="61"/>
      <c r="AE50" s="62"/>
      <c r="AF50" s="61"/>
      <c r="AG50" s="61"/>
      <c r="AH50" s="61"/>
      <c r="AI50" s="61"/>
      <c r="AJ50" s="61"/>
      <c r="AK50" s="61"/>
      <c r="AL50" s="61"/>
      <c r="AM50" s="63"/>
      <c r="AN50" s="61"/>
      <c r="AO50" s="61"/>
      <c r="AP50" s="61"/>
    </row>
    <row r="51" spans="2:42" x14ac:dyDescent="0.3">
      <c r="D51" s="88"/>
    </row>
    <row r="52" spans="2:42" x14ac:dyDescent="0.3">
      <c r="B52" s="30" t="s">
        <v>88</v>
      </c>
      <c r="C52" s="49">
        <f>+C17-C36-C40-C46-C50</f>
        <v>109283.99999999997</v>
      </c>
      <c r="D52" s="86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50"/>
      <c r="P52" s="49"/>
      <c r="Q52" s="49"/>
      <c r="R52" s="49"/>
      <c r="S52" s="51"/>
      <c r="T52" s="49"/>
      <c r="U52" s="49"/>
      <c r="V52" s="49"/>
      <c r="W52" s="49"/>
      <c r="X52" s="49"/>
      <c r="Y52" s="49"/>
      <c r="Z52" s="49"/>
      <c r="AA52" s="50"/>
      <c r="AB52" s="49"/>
      <c r="AC52" s="49"/>
      <c r="AD52" s="49"/>
      <c r="AE52" s="51"/>
      <c r="AF52" s="49"/>
      <c r="AG52" s="49"/>
      <c r="AH52" s="49"/>
      <c r="AI52" s="49"/>
      <c r="AJ52" s="49"/>
      <c r="AK52" s="49"/>
      <c r="AL52" s="49"/>
      <c r="AM52" s="50"/>
      <c r="AN52" s="49"/>
      <c r="AO52" s="49"/>
      <c r="AP52" s="4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fitToWidth="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5310-2445-4E8B-AEAF-8B36C5E583BE}">
  <sheetPr filterMode="1"/>
  <dimension ref="A1:I892"/>
  <sheetViews>
    <sheetView showWhiteSpace="0" zoomScale="85" zoomScaleNormal="85" workbookViewId="0">
      <pane ySplit="3" topLeftCell="A596" activePane="bottomLeft" state="frozen"/>
      <selection pane="bottomLeft" activeCell="G610" sqref="G610"/>
    </sheetView>
  </sheetViews>
  <sheetFormatPr baseColWidth="10" defaultColWidth="9.77734375" defaultRowHeight="13.8" x14ac:dyDescent="0.25"/>
  <cols>
    <col min="1" max="1" width="27.44140625" style="76" bestFit="1" customWidth="1"/>
    <col min="2" max="2" width="15.88671875" style="76" bestFit="1" customWidth="1"/>
    <col min="3" max="3" width="9.5546875" style="76" customWidth="1"/>
    <col min="4" max="4" width="80.33203125" style="76" customWidth="1"/>
    <col min="5" max="5" width="14.6640625" style="76" hidden="1" customWidth="1"/>
    <col min="6" max="6" width="16.44140625" style="76" hidden="1" customWidth="1"/>
    <col min="7" max="7" width="15.88671875" style="76" bestFit="1" customWidth="1"/>
    <col min="8" max="8" width="45.77734375" style="76" bestFit="1" customWidth="1"/>
    <col min="9" max="9" width="9.44140625" style="82" bestFit="1" customWidth="1"/>
    <col min="10" max="16384" width="9.77734375" style="76"/>
  </cols>
  <sheetData>
    <row r="1" spans="1:9" x14ac:dyDescent="0.25">
      <c r="G1" s="77">
        <f>+SUM(G4:G892)</f>
        <v>108069.14999999887</v>
      </c>
    </row>
    <row r="3" spans="1:9" x14ac:dyDescent="0.25">
      <c r="A3" s="78" t="s">
        <v>114</v>
      </c>
      <c r="B3" s="79" t="s">
        <v>115</v>
      </c>
      <c r="C3" s="78" t="s">
        <v>116</v>
      </c>
      <c r="D3" s="78" t="s">
        <v>117</v>
      </c>
      <c r="E3" s="79" t="s">
        <v>118</v>
      </c>
      <c r="F3" s="79" t="s">
        <v>119</v>
      </c>
      <c r="G3" s="79" t="s">
        <v>120</v>
      </c>
      <c r="H3" s="78" t="s">
        <v>121</v>
      </c>
      <c r="I3" s="82" t="s">
        <v>819</v>
      </c>
    </row>
    <row r="4" spans="1:9" hidden="1" x14ac:dyDescent="0.25">
      <c r="A4" s="80">
        <v>60400000000000</v>
      </c>
      <c r="B4" s="81">
        <v>45666</v>
      </c>
      <c r="C4" s="80" t="s">
        <v>122</v>
      </c>
      <c r="D4" s="80" t="s">
        <v>123</v>
      </c>
      <c r="E4" s="77">
        <v>225</v>
      </c>
      <c r="F4" s="77">
        <v>0</v>
      </c>
      <c r="G4" s="77">
        <v>225</v>
      </c>
      <c r="H4" s="80" t="s">
        <v>124</v>
      </c>
      <c r="I4" s="27" t="s">
        <v>74</v>
      </c>
    </row>
    <row r="5" spans="1:9" hidden="1" x14ac:dyDescent="0.25">
      <c r="A5" s="80" t="s">
        <v>125</v>
      </c>
      <c r="B5" s="81">
        <v>45685</v>
      </c>
      <c r="C5" s="80" t="s">
        <v>122</v>
      </c>
      <c r="D5" s="80" t="s">
        <v>126</v>
      </c>
      <c r="E5" s="77">
        <v>116.67</v>
      </c>
      <c r="F5" s="77">
        <v>0</v>
      </c>
      <c r="G5" s="77">
        <v>116.67</v>
      </c>
      <c r="H5" s="80" t="s">
        <v>124</v>
      </c>
      <c r="I5" s="27" t="s">
        <v>74</v>
      </c>
    </row>
    <row r="6" spans="1:9" hidden="1" x14ac:dyDescent="0.25">
      <c r="A6" s="80" t="s">
        <v>125</v>
      </c>
      <c r="B6" s="81">
        <v>45687</v>
      </c>
      <c r="C6" s="80" t="s">
        <v>122</v>
      </c>
      <c r="D6" s="80" t="s">
        <v>127</v>
      </c>
      <c r="E6" s="77">
        <v>850</v>
      </c>
      <c r="F6" s="77">
        <v>0</v>
      </c>
      <c r="G6" s="77">
        <v>850</v>
      </c>
      <c r="H6" s="80" t="s">
        <v>124</v>
      </c>
      <c r="I6" s="27" t="s">
        <v>74</v>
      </c>
    </row>
    <row r="7" spans="1:9" hidden="1" x14ac:dyDescent="0.25">
      <c r="A7" s="80" t="s">
        <v>125</v>
      </c>
      <c r="B7" s="81">
        <v>45687</v>
      </c>
      <c r="C7" s="80" t="s">
        <v>122</v>
      </c>
      <c r="D7" s="80" t="s">
        <v>128</v>
      </c>
      <c r="E7" s="77">
        <v>180</v>
      </c>
      <c r="F7" s="77">
        <v>0</v>
      </c>
      <c r="G7" s="77">
        <v>180</v>
      </c>
      <c r="H7" s="80" t="s">
        <v>124</v>
      </c>
      <c r="I7" s="27" t="s">
        <v>74</v>
      </c>
    </row>
    <row r="8" spans="1:9" hidden="1" x14ac:dyDescent="0.25">
      <c r="A8" s="80" t="s">
        <v>125</v>
      </c>
      <c r="B8" s="81">
        <v>45700</v>
      </c>
      <c r="C8" s="80" t="s">
        <v>122</v>
      </c>
      <c r="D8" s="80" t="s">
        <v>129</v>
      </c>
      <c r="E8" s="77">
        <v>677.5</v>
      </c>
      <c r="F8" s="77">
        <v>0</v>
      </c>
      <c r="G8" s="77">
        <v>677.5</v>
      </c>
      <c r="H8" s="80"/>
      <c r="I8" s="27" t="s">
        <v>74</v>
      </c>
    </row>
    <row r="9" spans="1:9" hidden="1" x14ac:dyDescent="0.25">
      <c r="A9" s="80" t="s">
        <v>125</v>
      </c>
      <c r="B9" s="81">
        <v>45713</v>
      </c>
      <c r="C9" s="80" t="s">
        <v>122</v>
      </c>
      <c r="D9" s="80" t="s">
        <v>130</v>
      </c>
      <c r="E9" s="77">
        <v>610</v>
      </c>
      <c r="F9" s="77">
        <v>0</v>
      </c>
      <c r="G9" s="77">
        <v>610</v>
      </c>
      <c r="H9" s="80" t="s">
        <v>124</v>
      </c>
      <c r="I9" s="27" t="s">
        <v>74</v>
      </c>
    </row>
    <row r="10" spans="1:9" hidden="1" x14ac:dyDescent="0.25">
      <c r="A10" s="80" t="s">
        <v>125</v>
      </c>
      <c r="B10" s="81">
        <v>45720</v>
      </c>
      <c r="C10" s="80" t="s">
        <v>122</v>
      </c>
      <c r="D10" s="80" t="s">
        <v>131</v>
      </c>
      <c r="E10" s="77">
        <v>200</v>
      </c>
      <c r="F10" s="77">
        <v>0</v>
      </c>
      <c r="G10" s="77">
        <v>200</v>
      </c>
      <c r="H10" s="80" t="s">
        <v>124</v>
      </c>
      <c r="I10" s="27" t="s">
        <v>74</v>
      </c>
    </row>
    <row r="11" spans="1:9" hidden="1" x14ac:dyDescent="0.25">
      <c r="A11" s="80" t="s">
        <v>125</v>
      </c>
      <c r="B11" s="81">
        <v>45721</v>
      </c>
      <c r="C11" s="80" t="s">
        <v>122</v>
      </c>
      <c r="D11" s="80" t="s">
        <v>132</v>
      </c>
      <c r="E11" s="77">
        <v>6950</v>
      </c>
      <c r="F11" s="77">
        <v>0</v>
      </c>
      <c r="G11" s="77">
        <v>6950</v>
      </c>
      <c r="H11" s="80" t="s">
        <v>124</v>
      </c>
      <c r="I11" s="27" t="s">
        <v>74</v>
      </c>
    </row>
    <row r="12" spans="1:9" hidden="1" x14ac:dyDescent="0.25">
      <c r="A12" s="80" t="s">
        <v>125</v>
      </c>
      <c r="B12" s="81">
        <v>45735</v>
      </c>
      <c r="C12" s="80" t="s">
        <v>122</v>
      </c>
      <c r="D12" s="80" t="s">
        <v>133</v>
      </c>
      <c r="E12" s="77">
        <v>100</v>
      </c>
      <c r="F12" s="77">
        <v>0</v>
      </c>
      <c r="G12" s="77">
        <v>100</v>
      </c>
      <c r="H12" s="80" t="s">
        <v>124</v>
      </c>
      <c r="I12" s="27" t="s">
        <v>74</v>
      </c>
    </row>
    <row r="13" spans="1:9" hidden="1" x14ac:dyDescent="0.25">
      <c r="A13" s="80" t="s">
        <v>125</v>
      </c>
      <c r="B13" s="81">
        <v>45740</v>
      </c>
      <c r="C13" s="80" t="s">
        <v>122</v>
      </c>
      <c r="D13" s="80" t="s">
        <v>134</v>
      </c>
      <c r="E13" s="77">
        <v>300</v>
      </c>
      <c r="F13" s="77">
        <v>0</v>
      </c>
      <c r="G13" s="77">
        <v>300</v>
      </c>
      <c r="H13" s="80"/>
      <c r="I13" s="27" t="s">
        <v>74</v>
      </c>
    </row>
    <row r="14" spans="1:9" hidden="1" x14ac:dyDescent="0.25">
      <c r="A14" s="80" t="s">
        <v>125</v>
      </c>
      <c r="B14" s="81">
        <v>45742</v>
      </c>
      <c r="C14" s="80" t="s">
        <v>122</v>
      </c>
      <c r="D14" s="80" t="s">
        <v>135</v>
      </c>
      <c r="E14" s="77">
        <v>125</v>
      </c>
      <c r="F14" s="77">
        <v>0</v>
      </c>
      <c r="G14" s="77">
        <v>125</v>
      </c>
      <c r="H14" s="80" t="s">
        <v>124</v>
      </c>
      <c r="I14" s="27" t="s">
        <v>74</v>
      </c>
    </row>
    <row r="15" spans="1:9" hidden="1" x14ac:dyDescent="0.25">
      <c r="A15" s="80" t="s">
        <v>125</v>
      </c>
      <c r="B15" s="81">
        <v>45746</v>
      </c>
      <c r="C15" s="80" t="s">
        <v>122</v>
      </c>
      <c r="D15" s="80" t="s">
        <v>136</v>
      </c>
      <c r="E15" s="77">
        <v>480</v>
      </c>
      <c r="F15" s="77">
        <v>0</v>
      </c>
      <c r="G15" s="77">
        <v>480</v>
      </c>
      <c r="H15" s="80" t="s">
        <v>124</v>
      </c>
      <c r="I15" s="27" t="s">
        <v>74</v>
      </c>
    </row>
    <row r="16" spans="1:9" hidden="1" x14ac:dyDescent="0.25">
      <c r="A16" s="80" t="s">
        <v>125</v>
      </c>
      <c r="B16" s="81">
        <v>45747</v>
      </c>
      <c r="C16" s="80" t="s">
        <v>122</v>
      </c>
      <c r="D16" s="80" t="s">
        <v>137</v>
      </c>
      <c r="E16" s="77">
        <v>677.5</v>
      </c>
      <c r="F16" s="77">
        <v>0</v>
      </c>
      <c r="G16" s="77">
        <v>677.5</v>
      </c>
      <c r="H16" s="80"/>
      <c r="I16" s="27" t="s">
        <v>74</v>
      </c>
    </row>
    <row r="17" spans="1:9" hidden="1" x14ac:dyDescent="0.25">
      <c r="A17" s="80" t="s">
        <v>125</v>
      </c>
      <c r="B17" s="81">
        <v>45762</v>
      </c>
      <c r="C17" s="80" t="s">
        <v>122</v>
      </c>
      <c r="D17" s="80" t="s">
        <v>138</v>
      </c>
      <c r="E17" s="77">
        <v>125</v>
      </c>
      <c r="F17" s="77">
        <v>0</v>
      </c>
      <c r="G17" s="77">
        <v>125</v>
      </c>
      <c r="H17" s="80" t="s">
        <v>124</v>
      </c>
      <c r="I17" s="27" t="s">
        <v>74</v>
      </c>
    </row>
    <row r="18" spans="1:9" hidden="1" x14ac:dyDescent="0.25">
      <c r="A18" s="80" t="s">
        <v>125</v>
      </c>
      <c r="B18" s="81">
        <v>45765</v>
      </c>
      <c r="C18" s="80" t="s">
        <v>122</v>
      </c>
      <c r="D18" s="80" t="s">
        <v>139</v>
      </c>
      <c r="E18" s="77">
        <v>2500</v>
      </c>
      <c r="F18" s="77">
        <v>0</v>
      </c>
      <c r="G18" s="77">
        <v>2500</v>
      </c>
      <c r="H18" s="80"/>
      <c r="I18" s="27" t="s">
        <v>74</v>
      </c>
    </row>
    <row r="19" spans="1:9" hidden="1" x14ac:dyDescent="0.25">
      <c r="A19" s="80" t="s">
        <v>125</v>
      </c>
      <c r="B19" s="81">
        <v>45765</v>
      </c>
      <c r="C19" s="80" t="s">
        <v>122</v>
      </c>
      <c r="D19" s="80" t="s">
        <v>140</v>
      </c>
      <c r="E19" s="77">
        <v>2500</v>
      </c>
      <c r="F19" s="77">
        <v>0</v>
      </c>
      <c r="G19" s="77">
        <v>2500</v>
      </c>
      <c r="H19" s="80"/>
      <c r="I19" s="27" t="s">
        <v>74</v>
      </c>
    </row>
    <row r="20" spans="1:9" hidden="1" x14ac:dyDescent="0.25">
      <c r="A20" s="80" t="s">
        <v>125</v>
      </c>
      <c r="B20" s="81">
        <v>45769</v>
      </c>
      <c r="C20" s="80" t="s">
        <v>122</v>
      </c>
      <c r="D20" s="80" t="s">
        <v>141</v>
      </c>
      <c r="E20" s="77">
        <v>100</v>
      </c>
      <c r="F20" s="77">
        <v>0</v>
      </c>
      <c r="G20" s="77">
        <v>100</v>
      </c>
      <c r="H20" s="80" t="s">
        <v>124</v>
      </c>
      <c r="I20" s="27" t="s">
        <v>74</v>
      </c>
    </row>
    <row r="21" spans="1:9" hidden="1" x14ac:dyDescent="0.25">
      <c r="A21" s="80" t="s">
        <v>125</v>
      </c>
      <c r="B21" s="81">
        <v>45775</v>
      </c>
      <c r="C21" s="80" t="s">
        <v>122</v>
      </c>
      <c r="D21" s="80" t="s">
        <v>142</v>
      </c>
      <c r="E21" s="77">
        <v>200</v>
      </c>
      <c r="F21" s="77">
        <v>0</v>
      </c>
      <c r="G21" s="77">
        <v>200</v>
      </c>
      <c r="H21" s="80" t="s">
        <v>124</v>
      </c>
      <c r="I21" s="27" t="s">
        <v>74</v>
      </c>
    </row>
    <row r="22" spans="1:9" hidden="1" x14ac:dyDescent="0.25">
      <c r="A22" s="80" t="s">
        <v>125</v>
      </c>
      <c r="B22" s="81">
        <v>45777</v>
      </c>
      <c r="C22" s="80" t="s">
        <v>122</v>
      </c>
      <c r="D22" s="80" t="s">
        <v>143</v>
      </c>
      <c r="E22" s="77">
        <v>250</v>
      </c>
      <c r="F22" s="77">
        <v>0</v>
      </c>
      <c r="G22" s="77">
        <v>250</v>
      </c>
      <c r="H22" s="80"/>
      <c r="I22" s="27" t="s">
        <v>74</v>
      </c>
    </row>
    <row r="23" spans="1:9" hidden="1" x14ac:dyDescent="0.25">
      <c r="A23" s="80" t="s">
        <v>125</v>
      </c>
      <c r="B23" s="81">
        <v>45777</v>
      </c>
      <c r="C23" s="80" t="s">
        <v>122</v>
      </c>
      <c r="D23" s="80" t="s">
        <v>144</v>
      </c>
      <c r="E23" s="77">
        <v>800</v>
      </c>
      <c r="F23" s="77">
        <v>0</v>
      </c>
      <c r="G23" s="77">
        <v>800</v>
      </c>
      <c r="H23" s="80" t="s">
        <v>124</v>
      </c>
      <c r="I23" s="27" t="s">
        <v>74</v>
      </c>
    </row>
    <row r="24" spans="1:9" hidden="1" x14ac:dyDescent="0.25">
      <c r="A24" s="80" t="s">
        <v>125</v>
      </c>
      <c r="B24" s="81">
        <v>45783</v>
      </c>
      <c r="C24" s="80" t="s">
        <v>122</v>
      </c>
      <c r="D24" s="80" t="s">
        <v>145</v>
      </c>
      <c r="E24" s="77">
        <v>6500</v>
      </c>
      <c r="F24" s="77">
        <v>0</v>
      </c>
      <c r="G24" s="77">
        <v>6500</v>
      </c>
      <c r="H24" s="80" t="s">
        <v>124</v>
      </c>
      <c r="I24" s="27" t="s">
        <v>74</v>
      </c>
    </row>
    <row r="25" spans="1:9" hidden="1" x14ac:dyDescent="0.25">
      <c r="A25" s="80" t="s">
        <v>125</v>
      </c>
      <c r="B25" s="81">
        <v>45790</v>
      </c>
      <c r="C25" s="80" t="s">
        <v>122</v>
      </c>
      <c r="D25" s="80" t="s">
        <v>146</v>
      </c>
      <c r="E25" s="77">
        <v>1400</v>
      </c>
      <c r="F25" s="77">
        <v>0</v>
      </c>
      <c r="G25" s="77">
        <v>1400</v>
      </c>
      <c r="H25" s="80" t="s">
        <v>124</v>
      </c>
      <c r="I25" s="27" t="s">
        <v>74</v>
      </c>
    </row>
    <row r="26" spans="1:9" hidden="1" x14ac:dyDescent="0.25">
      <c r="A26" s="80" t="s">
        <v>125</v>
      </c>
      <c r="B26" s="81">
        <v>45792</v>
      </c>
      <c r="C26" s="80" t="s">
        <v>122</v>
      </c>
      <c r="D26" s="80" t="s">
        <v>147</v>
      </c>
      <c r="E26" s="77">
        <v>1300</v>
      </c>
      <c r="F26" s="77">
        <v>0</v>
      </c>
      <c r="G26" s="77">
        <v>1300</v>
      </c>
      <c r="H26" s="80" t="s">
        <v>124</v>
      </c>
      <c r="I26" s="27" t="s">
        <v>74</v>
      </c>
    </row>
    <row r="27" spans="1:9" hidden="1" x14ac:dyDescent="0.25">
      <c r="A27" s="80" t="s">
        <v>125</v>
      </c>
      <c r="B27" s="81">
        <v>45800</v>
      </c>
      <c r="C27" s="80" t="s">
        <v>122</v>
      </c>
      <c r="D27" s="80" t="s">
        <v>148</v>
      </c>
      <c r="E27" s="77">
        <v>480</v>
      </c>
      <c r="F27" s="77">
        <v>0</v>
      </c>
      <c r="G27" s="77">
        <v>480</v>
      </c>
      <c r="H27" s="80" t="s">
        <v>124</v>
      </c>
      <c r="I27" s="27" t="s">
        <v>74</v>
      </c>
    </row>
    <row r="28" spans="1:9" hidden="1" x14ac:dyDescent="0.25">
      <c r="A28" s="80" t="s">
        <v>125</v>
      </c>
      <c r="B28" s="81">
        <v>45803</v>
      </c>
      <c r="C28" s="80" t="s">
        <v>122</v>
      </c>
      <c r="D28" s="80" t="s">
        <v>149</v>
      </c>
      <c r="E28" s="77">
        <v>2240</v>
      </c>
      <c r="F28" s="77">
        <v>0</v>
      </c>
      <c r="G28" s="77">
        <v>2240</v>
      </c>
      <c r="H28" s="80" t="s">
        <v>124</v>
      </c>
      <c r="I28" s="27" t="s">
        <v>74</v>
      </c>
    </row>
    <row r="29" spans="1:9" hidden="1" x14ac:dyDescent="0.25">
      <c r="A29" s="80" t="s">
        <v>125</v>
      </c>
      <c r="B29" s="81">
        <v>45807</v>
      </c>
      <c r="C29" s="80" t="s">
        <v>122</v>
      </c>
      <c r="D29" s="80" t="s">
        <v>150</v>
      </c>
      <c r="E29" s="77">
        <v>665</v>
      </c>
      <c r="F29" s="77">
        <v>0</v>
      </c>
      <c r="G29" s="77">
        <v>665</v>
      </c>
      <c r="H29" s="80" t="s">
        <v>124</v>
      </c>
      <c r="I29" s="27" t="s">
        <v>74</v>
      </c>
    </row>
    <row r="30" spans="1:9" hidden="1" x14ac:dyDescent="0.25">
      <c r="A30" s="80" t="s">
        <v>125</v>
      </c>
      <c r="B30" s="81">
        <v>45807</v>
      </c>
      <c r="C30" s="80" t="s">
        <v>122</v>
      </c>
      <c r="D30" s="80" t="s">
        <v>151</v>
      </c>
      <c r="E30" s="77">
        <v>1141.5999999999999</v>
      </c>
      <c r="F30" s="77">
        <v>0</v>
      </c>
      <c r="G30" s="77">
        <v>1141.5999999999999</v>
      </c>
      <c r="H30" s="80" t="s">
        <v>124</v>
      </c>
      <c r="I30" s="27" t="s">
        <v>74</v>
      </c>
    </row>
    <row r="31" spans="1:9" hidden="1" x14ac:dyDescent="0.25">
      <c r="A31" s="80" t="s">
        <v>125</v>
      </c>
      <c r="B31" s="81">
        <v>45813</v>
      </c>
      <c r="C31" s="80" t="s">
        <v>122</v>
      </c>
      <c r="D31" s="80" t="s">
        <v>152</v>
      </c>
      <c r="E31" s="77">
        <v>992.6</v>
      </c>
      <c r="F31" s="77">
        <v>0</v>
      </c>
      <c r="G31" s="77">
        <v>992.6</v>
      </c>
      <c r="H31" s="80" t="s">
        <v>124</v>
      </c>
      <c r="I31" s="27" t="s">
        <v>74</v>
      </c>
    </row>
    <row r="32" spans="1:9" hidden="1" x14ac:dyDescent="0.25">
      <c r="A32" s="80" t="s">
        <v>125</v>
      </c>
      <c r="B32" s="81">
        <v>45818</v>
      </c>
      <c r="C32" s="80" t="s">
        <v>122</v>
      </c>
      <c r="D32" s="80" t="s">
        <v>153</v>
      </c>
      <c r="E32" s="77">
        <v>1227.2</v>
      </c>
      <c r="F32" s="77">
        <v>0</v>
      </c>
      <c r="G32" s="77">
        <v>1227.2</v>
      </c>
      <c r="H32" s="80" t="s">
        <v>124</v>
      </c>
      <c r="I32" s="27" t="s">
        <v>74</v>
      </c>
    </row>
    <row r="33" spans="1:9" hidden="1" x14ac:dyDescent="0.25">
      <c r="A33" s="80" t="s">
        <v>125</v>
      </c>
      <c r="B33" s="81">
        <v>45825</v>
      </c>
      <c r="C33" s="80" t="s">
        <v>122</v>
      </c>
      <c r="D33" s="80" t="s">
        <v>154</v>
      </c>
      <c r="E33" s="77">
        <v>450</v>
      </c>
      <c r="F33" s="77">
        <v>0</v>
      </c>
      <c r="G33" s="77">
        <v>450</v>
      </c>
      <c r="H33" s="80" t="s">
        <v>124</v>
      </c>
      <c r="I33" s="27" t="s">
        <v>74</v>
      </c>
    </row>
    <row r="34" spans="1:9" hidden="1" x14ac:dyDescent="0.25">
      <c r="A34" s="80" t="s">
        <v>125</v>
      </c>
      <c r="B34" s="81">
        <v>45828</v>
      </c>
      <c r="C34" s="80" t="s">
        <v>122</v>
      </c>
      <c r="D34" s="80" t="s">
        <v>155</v>
      </c>
      <c r="E34" s="77">
        <v>125</v>
      </c>
      <c r="F34" s="77">
        <v>0</v>
      </c>
      <c r="G34" s="77">
        <v>125</v>
      </c>
      <c r="H34" s="80"/>
      <c r="I34" s="27" t="s">
        <v>74</v>
      </c>
    </row>
    <row r="35" spans="1:9" hidden="1" x14ac:dyDescent="0.25">
      <c r="A35" s="80" t="s">
        <v>125</v>
      </c>
      <c r="B35" s="81">
        <v>45828</v>
      </c>
      <c r="C35" s="80" t="s">
        <v>122</v>
      </c>
      <c r="D35" s="80" t="s">
        <v>156</v>
      </c>
      <c r="E35" s="77">
        <v>2670</v>
      </c>
      <c r="F35" s="77">
        <v>0</v>
      </c>
      <c r="G35" s="77">
        <v>2670</v>
      </c>
      <c r="H35" s="80"/>
      <c r="I35" s="27" t="s">
        <v>74</v>
      </c>
    </row>
    <row r="36" spans="1:9" hidden="1" x14ac:dyDescent="0.25">
      <c r="A36" s="80" t="s">
        <v>125</v>
      </c>
      <c r="B36" s="81">
        <v>45834</v>
      </c>
      <c r="C36" s="80" t="s">
        <v>122</v>
      </c>
      <c r="D36" s="80" t="s">
        <v>157</v>
      </c>
      <c r="E36" s="77">
        <v>1620</v>
      </c>
      <c r="F36" s="77">
        <v>0</v>
      </c>
      <c r="G36" s="77">
        <v>1620</v>
      </c>
      <c r="H36" s="80" t="s">
        <v>124</v>
      </c>
      <c r="I36" s="27" t="s">
        <v>74</v>
      </c>
    </row>
    <row r="37" spans="1:9" hidden="1" x14ac:dyDescent="0.25">
      <c r="A37" s="80" t="s">
        <v>125</v>
      </c>
      <c r="B37" s="81">
        <v>45845</v>
      </c>
      <c r="C37" s="80" t="s">
        <v>122</v>
      </c>
      <c r="D37" s="80" t="s">
        <v>158</v>
      </c>
      <c r="E37" s="77">
        <v>1091.5999999999999</v>
      </c>
      <c r="F37" s="77">
        <v>0</v>
      </c>
      <c r="G37" s="77">
        <v>1091.5999999999999</v>
      </c>
      <c r="H37" s="80" t="s">
        <v>124</v>
      </c>
      <c r="I37" s="27" t="s">
        <v>74</v>
      </c>
    </row>
    <row r="38" spans="1:9" hidden="1" x14ac:dyDescent="0.25">
      <c r="A38" s="80" t="s">
        <v>125</v>
      </c>
      <c r="B38" s="81">
        <v>45845</v>
      </c>
      <c r="C38" s="80" t="s">
        <v>122</v>
      </c>
      <c r="D38" s="80" t="s">
        <v>159</v>
      </c>
      <c r="E38" s="77">
        <v>1093.5999999999999</v>
      </c>
      <c r="F38" s="77">
        <v>0</v>
      </c>
      <c r="G38" s="77">
        <v>1093.5999999999999</v>
      </c>
      <c r="H38" s="80" t="s">
        <v>124</v>
      </c>
      <c r="I38" s="27" t="s">
        <v>74</v>
      </c>
    </row>
    <row r="39" spans="1:9" hidden="1" x14ac:dyDescent="0.25">
      <c r="A39" s="80" t="s">
        <v>125</v>
      </c>
      <c r="B39" s="81">
        <v>45845</v>
      </c>
      <c r="C39" s="80" t="s">
        <v>122</v>
      </c>
      <c r="D39" s="80" t="s">
        <v>160</v>
      </c>
      <c r="E39" s="77">
        <v>886.6</v>
      </c>
      <c r="F39" s="77">
        <v>0</v>
      </c>
      <c r="G39" s="77">
        <v>886.6</v>
      </c>
      <c r="H39" s="80" t="s">
        <v>124</v>
      </c>
      <c r="I39" s="27" t="s">
        <v>74</v>
      </c>
    </row>
    <row r="40" spans="1:9" hidden="1" x14ac:dyDescent="0.25">
      <c r="A40" s="80" t="s">
        <v>125</v>
      </c>
      <c r="B40" s="81">
        <v>45846</v>
      </c>
      <c r="C40" s="80" t="s">
        <v>122</v>
      </c>
      <c r="D40" s="80" t="s">
        <v>161</v>
      </c>
      <c r="E40" s="77">
        <v>886.6</v>
      </c>
      <c r="F40" s="77">
        <v>0</v>
      </c>
      <c r="G40" s="77">
        <v>886.6</v>
      </c>
      <c r="H40" s="80" t="s">
        <v>124</v>
      </c>
      <c r="I40" s="27" t="s">
        <v>74</v>
      </c>
    </row>
    <row r="41" spans="1:9" hidden="1" x14ac:dyDescent="0.25">
      <c r="A41" s="80" t="s">
        <v>125</v>
      </c>
      <c r="B41" s="81">
        <v>45846</v>
      </c>
      <c r="C41" s="80" t="s">
        <v>122</v>
      </c>
      <c r="D41" s="80" t="s">
        <v>162</v>
      </c>
      <c r="E41" s="77">
        <v>1089.5999999999999</v>
      </c>
      <c r="F41" s="77">
        <v>0</v>
      </c>
      <c r="G41" s="77">
        <v>1089.5999999999999</v>
      </c>
      <c r="H41" s="80" t="s">
        <v>124</v>
      </c>
      <c r="I41" s="27" t="s">
        <v>74</v>
      </c>
    </row>
    <row r="42" spans="1:9" hidden="1" x14ac:dyDescent="0.25">
      <c r="A42" s="80" t="s">
        <v>125</v>
      </c>
      <c r="B42" s="81">
        <v>45852</v>
      </c>
      <c r="C42" s="80" t="s">
        <v>122</v>
      </c>
      <c r="D42" s="80" t="s">
        <v>163</v>
      </c>
      <c r="E42" s="77">
        <v>600</v>
      </c>
      <c r="F42" s="77">
        <v>0</v>
      </c>
      <c r="G42" s="77">
        <v>600</v>
      </c>
      <c r="H42" s="80" t="s">
        <v>124</v>
      </c>
      <c r="I42" s="27" t="s">
        <v>74</v>
      </c>
    </row>
    <row r="43" spans="1:9" hidden="1" x14ac:dyDescent="0.25">
      <c r="A43" s="80" t="s">
        <v>125</v>
      </c>
      <c r="B43" s="81">
        <v>45855</v>
      </c>
      <c r="C43" s="80" t="s">
        <v>122</v>
      </c>
      <c r="D43" s="80" t="s">
        <v>164</v>
      </c>
      <c r="E43" s="77">
        <v>740</v>
      </c>
      <c r="F43" s="77">
        <v>0</v>
      </c>
      <c r="G43" s="77">
        <v>740</v>
      </c>
      <c r="H43" s="80" t="s">
        <v>124</v>
      </c>
      <c r="I43" s="27" t="s">
        <v>74</v>
      </c>
    </row>
    <row r="44" spans="1:9" hidden="1" x14ac:dyDescent="0.25">
      <c r="A44" s="80" t="s">
        <v>125</v>
      </c>
      <c r="B44" s="81">
        <v>45856</v>
      </c>
      <c r="C44" s="80" t="s">
        <v>122</v>
      </c>
      <c r="D44" s="80" t="s">
        <v>165</v>
      </c>
      <c r="E44" s="77">
        <v>1480</v>
      </c>
      <c r="F44" s="77">
        <v>0</v>
      </c>
      <c r="G44" s="77">
        <v>1480</v>
      </c>
      <c r="H44" s="80" t="s">
        <v>124</v>
      </c>
      <c r="I44" s="27" t="s">
        <v>74</v>
      </c>
    </row>
    <row r="45" spans="1:9" hidden="1" x14ac:dyDescent="0.25">
      <c r="A45" s="80" t="s">
        <v>125</v>
      </c>
      <c r="B45" s="81">
        <v>45862</v>
      </c>
      <c r="C45" s="80" t="s">
        <v>122</v>
      </c>
      <c r="D45" s="80" t="s">
        <v>166</v>
      </c>
      <c r="E45" s="77">
        <v>1750</v>
      </c>
      <c r="F45" s="77">
        <v>0</v>
      </c>
      <c r="G45" s="77">
        <v>1750</v>
      </c>
      <c r="H45" s="80"/>
      <c r="I45" s="27" t="s">
        <v>74</v>
      </c>
    </row>
    <row r="46" spans="1:9" hidden="1" x14ac:dyDescent="0.25">
      <c r="A46" s="80" t="s">
        <v>125</v>
      </c>
      <c r="B46" s="81">
        <v>45862</v>
      </c>
      <c r="C46" s="80" t="s">
        <v>122</v>
      </c>
      <c r="D46" s="80" t="s">
        <v>167</v>
      </c>
      <c r="E46" s="77">
        <v>4428.2</v>
      </c>
      <c r="F46" s="77">
        <v>0</v>
      </c>
      <c r="G46" s="77">
        <v>4428.2</v>
      </c>
      <c r="H46" s="80"/>
      <c r="I46" s="27" t="s">
        <v>74</v>
      </c>
    </row>
    <row r="47" spans="1:9" hidden="1" x14ac:dyDescent="0.25">
      <c r="A47" s="80" t="s">
        <v>125</v>
      </c>
      <c r="B47" s="81">
        <v>45868</v>
      </c>
      <c r="C47" s="80" t="s">
        <v>122</v>
      </c>
      <c r="D47" s="80" t="s">
        <v>168</v>
      </c>
      <c r="E47" s="77">
        <v>600</v>
      </c>
      <c r="F47" s="77">
        <v>0</v>
      </c>
      <c r="G47" s="77">
        <v>600</v>
      </c>
      <c r="H47" s="80"/>
      <c r="I47" s="27" t="s">
        <v>74</v>
      </c>
    </row>
    <row r="48" spans="1:9" hidden="1" x14ac:dyDescent="0.25">
      <c r="A48" s="80" t="s">
        <v>125</v>
      </c>
      <c r="B48" s="81">
        <v>45869</v>
      </c>
      <c r="C48" s="80" t="s">
        <v>122</v>
      </c>
      <c r="D48" s="80" t="s">
        <v>169</v>
      </c>
      <c r="E48" s="77">
        <v>979.6</v>
      </c>
      <c r="F48" s="77">
        <v>0</v>
      </c>
      <c r="G48" s="77">
        <v>979.6</v>
      </c>
      <c r="H48" s="80" t="s">
        <v>124</v>
      </c>
      <c r="I48" s="27" t="s">
        <v>74</v>
      </c>
    </row>
    <row r="49" spans="1:9" hidden="1" x14ac:dyDescent="0.25">
      <c r="A49" s="80" t="s">
        <v>125</v>
      </c>
      <c r="B49" s="81">
        <v>45870</v>
      </c>
      <c r="C49" s="80" t="s">
        <v>122</v>
      </c>
      <c r="D49" s="80" t="s">
        <v>170</v>
      </c>
      <c r="E49" s="77">
        <v>233.34</v>
      </c>
      <c r="F49" s="77">
        <v>0</v>
      </c>
      <c r="G49" s="77">
        <v>233.34</v>
      </c>
      <c r="H49" s="80" t="s">
        <v>124</v>
      </c>
      <c r="I49" s="27" t="s">
        <v>74</v>
      </c>
    </row>
    <row r="50" spans="1:9" hidden="1" x14ac:dyDescent="0.25">
      <c r="A50" s="80" t="s">
        <v>125</v>
      </c>
      <c r="B50" s="81">
        <v>45894</v>
      </c>
      <c r="C50" s="80" t="s">
        <v>122</v>
      </c>
      <c r="D50" s="80" t="s">
        <v>171</v>
      </c>
      <c r="E50" s="77">
        <v>1835.8</v>
      </c>
      <c r="F50" s="77">
        <v>0</v>
      </c>
      <c r="G50" s="77">
        <v>1835.8</v>
      </c>
      <c r="H50" s="80" t="s">
        <v>124</v>
      </c>
      <c r="I50" s="27" t="s">
        <v>74</v>
      </c>
    </row>
    <row r="51" spans="1:9" hidden="1" x14ac:dyDescent="0.25">
      <c r="A51" s="80" t="s">
        <v>125</v>
      </c>
      <c r="B51" s="81">
        <v>45896</v>
      </c>
      <c r="C51" s="80" t="s">
        <v>122</v>
      </c>
      <c r="D51" s="80" t="s">
        <v>172</v>
      </c>
      <c r="E51" s="77">
        <v>1529.8</v>
      </c>
      <c r="F51" s="77">
        <v>0</v>
      </c>
      <c r="G51" s="77">
        <v>1529.8</v>
      </c>
      <c r="H51" s="80" t="s">
        <v>124</v>
      </c>
      <c r="I51" s="27" t="s">
        <v>74</v>
      </c>
    </row>
    <row r="52" spans="1:9" hidden="1" x14ac:dyDescent="0.25">
      <c r="A52" s="80" t="s">
        <v>125</v>
      </c>
      <c r="B52" s="81">
        <v>45896</v>
      </c>
      <c r="C52" s="80" t="s">
        <v>122</v>
      </c>
      <c r="D52" s="80" t="s">
        <v>173</v>
      </c>
      <c r="E52" s="77">
        <v>1835.8</v>
      </c>
      <c r="F52" s="77">
        <v>0</v>
      </c>
      <c r="G52" s="77">
        <v>1835.8</v>
      </c>
      <c r="H52" s="80" t="s">
        <v>124</v>
      </c>
      <c r="I52" s="27" t="s">
        <v>74</v>
      </c>
    </row>
    <row r="53" spans="1:9" hidden="1" x14ac:dyDescent="0.25">
      <c r="A53" s="80" t="s">
        <v>125</v>
      </c>
      <c r="B53" s="81">
        <v>45896</v>
      </c>
      <c r="C53" s="80" t="s">
        <v>122</v>
      </c>
      <c r="D53" s="80" t="s">
        <v>174</v>
      </c>
      <c r="E53" s="77">
        <v>1559.2</v>
      </c>
      <c r="F53" s="77">
        <v>0</v>
      </c>
      <c r="G53" s="77">
        <v>1559.2</v>
      </c>
      <c r="H53" s="80" t="s">
        <v>124</v>
      </c>
      <c r="I53" s="27" t="s">
        <v>74</v>
      </c>
    </row>
    <row r="54" spans="1:9" hidden="1" x14ac:dyDescent="0.25">
      <c r="A54" s="80" t="s">
        <v>125</v>
      </c>
      <c r="B54" s="81">
        <v>45902</v>
      </c>
      <c r="C54" s="80" t="s">
        <v>122</v>
      </c>
      <c r="D54" s="80" t="s">
        <v>175</v>
      </c>
      <c r="E54" s="77">
        <v>727.6</v>
      </c>
      <c r="F54" s="77">
        <v>0</v>
      </c>
      <c r="G54" s="77">
        <v>727.6</v>
      </c>
      <c r="H54" s="80" t="s">
        <v>124</v>
      </c>
      <c r="I54" s="27" t="s">
        <v>74</v>
      </c>
    </row>
    <row r="55" spans="1:9" hidden="1" x14ac:dyDescent="0.25">
      <c r="A55" s="80" t="s">
        <v>125</v>
      </c>
      <c r="B55" s="81">
        <v>45902</v>
      </c>
      <c r="C55" s="80" t="s">
        <v>122</v>
      </c>
      <c r="D55" s="80" t="s">
        <v>176</v>
      </c>
      <c r="E55" s="77">
        <v>1150</v>
      </c>
      <c r="F55" s="77">
        <v>0</v>
      </c>
      <c r="G55" s="77">
        <v>1150</v>
      </c>
      <c r="H55" s="80" t="s">
        <v>124</v>
      </c>
      <c r="I55" s="27" t="s">
        <v>74</v>
      </c>
    </row>
    <row r="56" spans="1:9" hidden="1" x14ac:dyDescent="0.25">
      <c r="A56" s="80" t="s">
        <v>125</v>
      </c>
      <c r="B56" s="81">
        <v>45903</v>
      </c>
      <c r="C56" s="80" t="s">
        <v>122</v>
      </c>
      <c r="D56" s="80" t="s">
        <v>177</v>
      </c>
      <c r="E56" s="77">
        <v>1206</v>
      </c>
      <c r="F56" s="77">
        <v>0</v>
      </c>
      <c r="G56" s="77">
        <v>1206</v>
      </c>
      <c r="H56" s="80" t="s">
        <v>124</v>
      </c>
      <c r="I56" s="27" t="s">
        <v>74</v>
      </c>
    </row>
    <row r="57" spans="1:9" hidden="1" x14ac:dyDescent="0.25">
      <c r="A57" s="80" t="s">
        <v>125</v>
      </c>
      <c r="B57" s="81">
        <v>45903</v>
      </c>
      <c r="C57" s="80" t="s">
        <v>122</v>
      </c>
      <c r="D57" s="80" t="s">
        <v>178</v>
      </c>
      <c r="E57" s="77">
        <v>3988.8</v>
      </c>
      <c r="F57" s="77">
        <v>0</v>
      </c>
      <c r="G57" s="77">
        <v>3988.8</v>
      </c>
      <c r="H57" s="80" t="s">
        <v>124</v>
      </c>
      <c r="I57" s="27" t="s">
        <v>74</v>
      </c>
    </row>
    <row r="58" spans="1:9" hidden="1" x14ac:dyDescent="0.25">
      <c r="A58" s="80" t="s">
        <v>125</v>
      </c>
      <c r="B58" s="81">
        <v>45904</v>
      </c>
      <c r="C58" s="80" t="s">
        <v>122</v>
      </c>
      <c r="D58" s="80" t="s">
        <v>179</v>
      </c>
      <c r="E58" s="77">
        <v>1480</v>
      </c>
      <c r="F58" s="77">
        <v>0</v>
      </c>
      <c r="G58" s="77">
        <v>1480</v>
      </c>
      <c r="H58" s="80" t="s">
        <v>124</v>
      </c>
      <c r="I58" s="27" t="s">
        <v>74</v>
      </c>
    </row>
    <row r="59" spans="1:9" hidden="1" x14ac:dyDescent="0.25">
      <c r="A59" s="80" t="s">
        <v>125</v>
      </c>
      <c r="B59" s="81">
        <v>45915</v>
      </c>
      <c r="C59" s="80" t="s">
        <v>122</v>
      </c>
      <c r="D59" s="80" t="s">
        <v>180</v>
      </c>
      <c r="E59" s="77">
        <v>980</v>
      </c>
      <c r="F59" s="77">
        <v>0</v>
      </c>
      <c r="G59" s="77">
        <v>980</v>
      </c>
      <c r="H59" s="80" t="s">
        <v>124</v>
      </c>
      <c r="I59" s="27" t="s">
        <v>74</v>
      </c>
    </row>
    <row r="60" spans="1:9" hidden="1" x14ac:dyDescent="0.25">
      <c r="A60" s="80" t="s">
        <v>125</v>
      </c>
      <c r="B60" s="81">
        <v>45915</v>
      </c>
      <c r="C60" s="80" t="s">
        <v>122</v>
      </c>
      <c r="D60" s="80" t="s">
        <v>181</v>
      </c>
      <c r="E60" s="77">
        <v>1150</v>
      </c>
      <c r="F60" s="77">
        <v>0</v>
      </c>
      <c r="G60" s="77">
        <v>1150</v>
      </c>
      <c r="H60" s="80" t="s">
        <v>124</v>
      </c>
      <c r="I60" s="27" t="s">
        <v>74</v>
      </c>
    </row>
    <row r="61" spans="1:9" hidden="1" x14ac:dyDescent="0.25">
      <c r="A61" s="80" t="s">
        <v>125</v>
      </c>
      <c r="B61" s="81">
        <v>45915</v>
      </c>
      <c r="C61" s="80" t="s">
        <v>122</v>
      </c>
      <c r="D61" s="80" t="s">
        <v>182</v>
      </c>
      <c r="E61" s="77">
        <v>454.55</v>
      </c>
      <c r="F61" s="77">
        <v>0</v>
      </c>
      <c r="G61" s="77">
        <v>454.55</v>
      </c>
      <c r="H61" s="80" t="s">
        <v>183</v>
      </c>
      <c r="I61" s="27" t="s">
        <v>74</v>
      </c>
    </row>
    <row r="62" spans="1:9" hidden="1" x14ac:dyDescent="0.25">
      <c r="A62" s="80" t="s">
        <v>125</v>
      </c>
      <c r="B62" s="81">
        <v>45917</v>
      </c>
      <c r="C62" s="80" t="s">
        <v>122</v>
      </c>
      <c r="D62" s="80" t="s">
        <v>184</v>
      </c>
      <c r="E62" s="77">
        <v>2145.6</v>
      </c>
      <c r="F62" s="77">
        <v>0</v>
      </c>
      <c r="G62" s="77">
        <v>2145.6</v>
      </c>
      <c r="H62" s="80" t="s">
        <v>124</v>
      </c>
      <c r="I62" s="27" t="s">
        <v>74</v>
      </c>
    </row>
    <row r="63" spans="1:9" hidden="1" x14ac:dyDescent="0.25">
      <c r="A63" s="80" t="s">
        <v>125</v>
      </c>
      <c r="B63" s="81">
        <v>45943</v>
      </c>
      <c r="C63" s="80" t="s">
        <v>122</v>
      </c>
      <c r="D63" s="80" t="s">
        <v>185</v>
      </c>
      <c r="E63" s="77">
        <v>3591</v>
      </c>
      <c r="F63" s="77">
        <v>0</v>
      </c>
      <c r="G63" s="77">
        <v>3591</v>
      </c>
      <c r="H63" s="80" t="s">
        <v>124</v>
      </c>
      <c r="I63" s="27" t="s">
        <v>74</v>
      </c>
    </row>
    <row r="64" spans="1:9" hidden="1" x14ac:dyDescent="0.25">
      <c r="A64" s="80" t="s">
        <v>125</v>
      </c>
      <c r="B64" s="81">
        <v>45944</v>
      </c>
      <c r="C64" s="80" t="s">
        <v>122</v>
      </c>
      <c r="D64" s="80" t="s">
        <v>186</v>
      </c>
      <c r="E64" s="77">
        <v>805</v>
      </c>
      <c r="F64" s="77">
        <v>0</v>
      </c>
      <c r="G64" s="77">
        <v>805</v>
      </c>
      <c r="H64" s="80" t="s">
        <v>124</v>
      </c>
      <c r="I64" s="27" t="s">
        <v>74</v>
      </c>
    </row>
    <row r="65" spans="1:9" hidden="1" x14ac:dyDescent="0.25">
      <c r="A65" s="80" t="s">
        <v>125</v>
      </c>
      <c r="B65" s="81">
        <v>45944</v>
      </c>
      <c r="C65" s="80" t="s">
        <v>122</v>
      </c>
      <c r="D65" s="80" t="s">
        <v>187</v>
      </c>
      <c r="E65" s="77">
        <v>995</v>
      </c>
      <c r="F65" s="77">
        <v>0</v>
      </c>
      <c r="G65" s="77">
        <v>995</v>
      </c>
      <c r="H65" s="80" t="s">
        <v>124</v>
      </c>
      <c r="I65" s="27" t="s">
        <v>74</v>
      </c>
    </row>
    <row r="66" spans="1:9" hidden="1" x14ac:dyDescent="0.25">
      <c r="A66" s="80" t="s">
        <v>125</v>
      </c>
      <c r="B66" s="81">
        <v>45944</v>
      </c>
      <c r="C66" s="80" t="s">
        <v>122</v>
      </c>
      <c r="D66" s="80" t="s">
        <v>188</v>
      </c>
      <c r="E66" s="77">
        <v>1294</v>
      </c>
      <c r="F66" s="77">
        <v>0</v>
      </c>
      <c r="G66" s="77">
        <v>1294</v>
      </c>
      <c r="H66" s="80" t="s">
        <v>124</v>
      </c>
      <c r="I66" s="27" t="s">
        <v>74</v>
      </c>
    </row>
    <row r="67" spans="1:9" hidden="1" x14ac:dyDescent="0.25">
      <c r="A67" s="80" t="s">
        <v>125</v>
      </c>
      <c r="B67" s="81">
        <v>45944</v>
      </c>
      <c r="C67" s="80" t="s">
        <v>122</v>
      </c>
      <c r="D67" s="80" t="s">
        <v>189</v>
      </c>
      <c r="E67" s="77">
        <v>1650</v>
      </c>
      <c r="F67" s="77">
        <v>0</v>
      </c>
      <c r="G67" s="77">
        <v>1650</v>
      </c>
      <c r="H67" s="80" t="s">
        <v>124</v>
      </c>
      <c r="I67" s="27" t="s">
        <v>74</v>
      </c>
    </row>
    <row r="68" spans="1:9" hidden="1" x14ac:dyDescent="0.25">
      <c r="A68" s="80" t="s">
        <v>125</v>
      </c>
      <c r="B68" s="81">
        <v>45946</v>
      </c>
      <c r="C68" s="80" t="s">
        <v>122</v>
      </c>
      <c r="D68" s="80" t="s">
        <v>190</v>
      </c>
      <c r="E68" s="77">
        <v>795</v>
      </c>
      <c r="F68" s="77">
        <v>0</v>
      </c>
      <c r="G68" s="77">
        <v>795</v>
      </c>
      <c r="H68" s="80" t="s">
        <v>124</v>
      </c>
      <c r="I68" s="27" t="s">
        <v>74</v>
      </c>
    </row>
    <row r="69" spans="1:9" hidden="1" x14ac:dyDescent="0.25">
      <c r="A69" s="80" t="s">
        <v>125</v>
      </c>
      <c r="B69" s="81">
        <v>45951</v>
      </c>
      <c r="C69" s="80" t="s">
        <v>122</v>
      </c>
      <c r="D69" s="80" t="s">
        <v>191</v>
      </c>
      <c r="E69" s="77">
        <v>0</v>
      </c>
      <c r="F69" s="77">
        <v>385</v>
      </c>
      <c r="G69" s="77">
        <v>-385</v>
      </c>
      <c r="H69" s="80" t="s">
        <v>124</v>
      </c>
      <c r="I69" s="27" t="s">
        <v>74</v>
      </c>
    </row>
    <row r="70" spans="1:9" hidden="1" x14ac:dyDescent="0.25">
      <c r="A70" s="80" t="s">
        <v>125</v>
      </c>
      <c r="B70" s="81">
        <v>45953</v>
      </c>
      <c r="C70" s="80" t="s">
        <v>122</v>
      </c>
      <c r="D70" s="80" t="s">
        <v>192</v>
      </c>
      <c r="E70" s="77">
        <v>320</v>
      </c>
      <c r="F70" s="77">
        <v>0</v>
      </c>
      <c r="G70" s="77">
        <v>320</v>
      </c>
      <c r="H70" s="80"/>
      <c r="I70" s="27" t="s">
        <v>74</v>
      </c>
    </row>
    <row r="71" spans="1:9" hidden="1" x14ac:dyDescent="0.25">
      <c r="A71" s="80" t="s">
        <v>125</v>
      </c>
      <c r="B71" s="81">
        <v>45959</v>
      </c>
      <c r="C71" s="80" t="s">
        <v>122</v>
      </c>
      <c r="D71" s="80" t="s">
        <v>193</v>
      </c>
      <c r="E71" s="77">
        <v>9607.5</v>
      </c>
      <c r="F71" s="77">
        <v>0</v>
      </c>
      <c r="G71" s="77">
        <v>9607.5</v>
      </c>
      <c r="H71" s="80" t="s">
        <v>124</v>
      </c>
      <c r="I71" s="27" t="s">
        <v>74</v>
      </c>
    </row>
    <row r="72" spans="1:9" hidden="1" x14ac:dyDescent="0.25">
      <c r="A72" s="80" t="s">
        <v>125</v>
      </c>
      <c r="B72" s="81">
        <v>45973</v>
      </c>
      <c r="C72" s="80" t="s">
        <v>122</v>
      </c>
      <c r="D72" s="80" t="s">
        <v>194</v>
      </c>
      <c r="E72" s="77">
        <v>1000</v>
      </c>
      <c r="F72" s="77">
        <v>0</v>
      </c>
      <c r="G72" s="77">
        <v>1000</v>
      </c>
      <c r="H72" s="80" t="s">
        <v>195</v>
      </c>
      <c r="I72" s="27" t="s">
        <v>74</v>
      </c>
    </row>
    <row r="73" spans="1:9" hidden="1" x14ac:dyDescent="0.25">
      <c r="A73" s="80" t="s">
        <v>196</v>
      </c>
      <c r="B73" s="81">
        <v>45903</v>
      </c>
      <c r="C73" s="80" t="s">
        <v>122</v>
      </c>
      <c r="D73" s="80" t="s">
        <v>197</v>
      </c>
      <c r="E73" s="77">
        <v>600</v>
      </c>
      <c r="F73" s="77">
        <v>0</v>
      </c>
      <c r="G73" s="77">
        <v>600</v>
      </c>
      <c r="H73" s="80"/>
      <c r="I73" s="27" t="s">
        <v>823</v>
      </c>
    </row>
    <row r="74" spans="1:9" hidden="1" x14ac:dyDescent="0.25">
      <c r="A74" s="80" t="s">
        <v>198</v>
      </c>
      <c r="B74" s="81">
        <v>45678</v>
      </c>
      <c r="C74" s="80" t="s">
        <v>122</v>
      </c>
      <c r="D74" s="80" t="s">
        <v>199</v>
      </c>
      <c r="E74" s="77">
        <v>1500</v>
      </c>
      <c r="F74" s="77">
        <v>0</v>
      </c>
      <c r="G74" s="77">
        <v>1500</v>
      </c>
      <c r="H74" s="80" t="s">
        <v>183</v>
      </c>
      <c r="I74" s="27" t="s">
        <v>820</v>
      </c>
    </row>
    <row r="75" spans="1:9" hidden="1" x14ac:dyDescent="0.25">
      <c r="A75" s="80" t="s">
        <v>198</v>
      </c>
      <c r="B75" s="81">
        <v>45678</v>
      </c>
      <c r="C75" s="80" t="s">
        <v>122</v>
      </c>
      <c r="D75" s="80" t="s">
        <v>199</v>
      </c>
      <c r="E75" s="77">
        <v>455.63</v>
      </c>
      <c r="F75" s="77">
        <v>0</v>
      </c>
      <c r="G75" s="77">
        <v>455.63</v>
      </c>
      <c r="H75" s="80" t="s">
        <v>183</v>
      </c>
      <c r="I75" s="27" t="s">
        <v>820</v>
      </c>
    </row>
    <row r="76" spans="1:9" hidden="1" x14ac:dyDescent="0.25">
      <c r="A76" s="80" t="s">
        <v>198</v>
      </c>
      <c r="B76" s="81">
        <v>45687</v>
      </c>
      <c r="C76" s="80" t="s">
        <v>122</v>
      </c>
      <c r="D76" s="80" t="s">
        <v>200</v>
      </c>
      <c r="E76" s="77">
        <v>1250</v>
      </c>
      <c r="F76" s="77">
        <v>0</v>
      </c>
      <c r="G76" s="77">
        <v>1250</v>
      </c>
      <c r="H76" s="80" t="s">
        <v>183</v>
      </c>
      <c r="I76" s="27" t="s">
        <v>820</v>
      </c>
    </row>
    <row r="77" spans="1:9" hidden="1" x14ac:dyDescent="0.25">
      <c r="A77" s="80" t="s">
        <v>198</v>
      </c>
      <c r="B77" s="81">
        <v>45708</v>
      </c>
      <c r="C77" s="80" t="s">
        <v>122</v>
      </c>
      <c r="D77" s="80" t="s">
        <v>201</v>
      </c>
      <c r="E77" s="77">
        <v>3268.1</v>
      </c>
      <c r="F77" s="77">
        <v>0</v>
      </c>
      <c r="G77" s="77">
        <v>3268.1</v>
      </c>
      <c r="H77" s="80" t="s">
        <v>183</v>
      </c>
      <c r="I77" s="27" t="s">
        <v>820</v>
      </c>
    </row>
    <row r="78" spans="1:9" hidden="1" x14ac:dyDescent="0.25">
      <c r="A78" s="80" t="s">
        <v>198</v>
      </c>
      <c r="B78" s="81">
        <v>45712</v>
      </c>
      <c r="C78" s="80" t="s">
        <v>122</v>
      </c>
      <c r="D78" s="80" t="s">
        <v>202</v>
      </c>
      <c r="E78" s="77">
        <v>831</v>
      </c>
      <c r="F78" s="77">
        <v>0</v>
      </c>
      <c r="G78" s="77">
        <v>831</v>
      </c>
      <c r="H78" s="80" t="s">
        <v>183</v>
      </c>
      <c r="I78" s="27" t="s">
        <v>820</v>
      </c>
    </row>
    <row r="79" spans="1:9" hidden="1" x14ac:dyDescent="0.25">
      <c r="A79" s="80" t="s">
        <v>198</v>
      </c>
      <c r="B79" s="81">
        <v>45716</v>
      </c>
      <c r="C79" s="80" t="s">
        <v>122</v>
      </c>
      <c r="D79" s="80" t="s">
        <v>203</v>
      </c>
      <c r="E79" s="77">
        <v>1250</v>
      </c>
      <c r="F79" s="77">
        <v>0</v>
      </c>
      <c r="G79" s="77">
        <v>1250</v>
      </c>
      <c r="H79" s="80" t="s">
        <v>183</v>
      </c>
      <c r="I79" s="27" t="s">
        <v>820</v>
      </c>
    </row>
    <row r="80" spans="1:9" hidden="1" x14ac:dyDescent="0.25">
      <c r="A80" s="80" t="s">
        <v>198</v>
      </c>
      <c r="B80" s="81">
        <v>45721</v>
      </c>
      <c r="C80" s="80" t="s">
        <v>122</v>
      </c>
      <c r="D80" s="80" t="s">
        <v>204</v>
      </c>
      <c r="E80" s="77">
        <v>1920</v>
      </c>
      <c r="F80" s="77">
        <v>0</v>
      </c>
      <c r="G80" s="77">
        <v>1920</v>
      </c>
      <c r="H80" s="80" t="s">
        <v>183</v>
      </c>
      <c r="I80" s="27" t="s">
        <v>820</v>
      </c>
    </row>
    <row r="81" spans="1:9" hidden="1" x14ac:dyDescent="0.25">
      <c r="A81" s="80" t="s">
        <v>198</v>
      </c>
      <c r="B81" s="81">
        <v>45721</v>
      </c>
      <c r="C81" s="80" t="s">
        <v>122</v>
      </c>
      <c r="D81" s="80" t="s">
        <v>205</v>
      </c>
      <c r="E81" s="77">
        <v>1675</v>
      </c>
      <c r="F81" s="77">
        <v>0</v>
      </c>
      <c r="G81" s="77">
        <v>1675</v>
      </c>
      <c r="H81" s="80" t="s">
        <v>183</v>
      </c>
      <c r="I81" s="27" t="s">
        <v>820</v>
      </c>
    </row>
    <row r="82" spans="1:9" hidden="1" x14ac:dyDescent="0.25">
      <c r="A82" s="80" t="s">
        <v>198</v>
      </c>
      <c r="B82" s="81">
        <v>45721</v>
      </c>
      <c r="C82" s="80" t="s">
        <v>122</v>
      </c>
      <c r="D82" s="80" t="s">
        <v>206</v>
      </c>
      <c r="E82" s="77">
        <v>1906</v>
      </c>
      <c r="F82" s="77">
        <v>0</v>
      </c>
      <c r="G82" s="77">
        <v>1906</v>
      </c>
      <c r="H82" s="80" t="s">
        <v>183</v>
      </c>
      <c r="I82" s="27" t="s">
        <v>820</v>
      </c>
    </row>
    <row r="83" spans="1:9" hidden="1" x14ac:dyDescent="0.25">
      <c r="A83" s="80" t="s">
        <v>198</v>
      </c>
      <c r="B83" s="81">
        <v>45722</v>
      </c>
      <c r="C83" s="80" t="s">
        <v>122</v>
      </c>
      <c r="D83" s="80" t="s">
        <v>207</v>
      </c>
      <c r="E83" s="77">
        <v>1500</v>
      </c>
      <c r="F83" s="77">
        <v>0</v>
      </c>
      <c r="G83" s="77">
        <v>1500</v>
      </c>
      <c r="H83" s="80" t="s">
        <v>183</v>
      </c>
      <c r="I83" s="27" t="s">
        <v>820</v>
      </c>
    </row>
    <row r="84" spans="1:9" hidden="1" x14ac:dyDescent="0.25">
      <c r="A84" s="80" t="s">
        <v>198</v>
      </c>
      <c r="B84" s="81">
        <v>45726</v>
      </c>
      <c r="C84" s="80" t="s">
        <v>122</v>
      </c>
      <c r="D84" s="80" t="s">
        <v>208</v>
      </c>
      <c r="E84" s="77">
        <v>600</v>
      </c>
      <c r="F84" s="77">
        <v>0</v>
      </c>
      <c r="G84" s="77">
        <v>600</v>
      </c>
      <c r="H84" s="80" t="s">
        <v>183</v>
      </c>
      <c r="I84" s="27" t="s">
        <v>820</v>
      </c>
    </row>
    <row r="85" spans="1:9" hidden="1" x14ac:dyDescent="0.25">
      <c r="A85" s="80" t="s">
        <v>198</v>
      </c>
      <c r="B85" s="81">
        <v>45734</v>
      </c>
      <c r="C85" s="80" t="s">
        <v>122</v>
      </c>
      <c r="D85" s="80" t="s">
        <v>209</v>
      </c>
      <c r="E85" s="77">
        <v>1297</v>
      </c>
      <c r="F85" s="77">
        <v>0</v>
      </c>
      <c r="G85" s="77">
        <v>1297</v>
      </c>
      <c r="H85" s="80" t="s">
        <v>183</v>
      </c>
      <c r="I85" s="27" t="s">
        <v>820</v>
      </c>
    </row>
    <row r="86" spans="1:9" hidden="1" x14ac:dyDescent="0.25">
      <c r="A86" s="80" t="s">
        <v>198</v>
      </c>
      <c r="B86" s="81">
        <v>45747</v>
      </c>
      <c r="C86" s="80" t="s">
        <v>122</v>
      </c>
      <c r="D86" s="80" t="s">
        <v>210</v>
      </c>
      <c r="E86" s="77">
        <v>1250</v>
      </c>
      <c r="F86" s="77">
        <v>0</v>
      </c>
      <c r="G86" s="77">
        <v>1250</v>
      </c>
      <c r="H86" s="80" t="s">
        <v>183</v>
      </c>
      <c r="I86" s="27" t="s">
        <v>820</v>
      </c>
    </row>
    <row r="87" spans="1:9" hidden="1" x14ac:dyDescent="0.25">
      <c r="A87" s="80" t="s">
        <v>198</v>
      </c>
      <c r="B87" s="81">
        <v>45755</v>
      </c>
      <c r="C87" s="80" t="s">
        <v>122</v>
      </c>
      <c r="D87" s="80" t="s">
        <v>211</v>
      </c>
      <c r="E87" s="77">
        <v>1000</v>
      </c>
      <c r="F87" s="77">
        <v>0</v>
      </c>
      <c r="G87" s="77">
        <v>1000</v>
      </c>
      <c r="H87" s="80" t="s">
        <v>183</v>
      </c>
      <c r="I87" s="27" t="s">
        <v>820</v>
      </c>
    </row>
    <row r="88" spans="1:9" hidden="1" x14ac:dyDescent="0.25">
      <c r="A88" s="80" t="s">
        <v>198</v>
      </c>
      <c r="B88" s="81">
        <v>45762</v>
      </c>
      <c r="C88" s="80" t="s">
        <v>122</v>
      </c>
      <c r="D88" s="80" t="s">
        <v>212</v>
      </c>
      <c r="E88" s="77">
        <v>750</v>
      </c>
      <c r="F88" s="77">
        <v>0</v>
      </c>
      <c r="G88" s="77">
        <v>750</v>
      </c>
      <c r="H88" s="80" t="s">
        <v>183</v>
      </c>
      <c r="I88" s="27" t="s">
        <v>820</v>
      </c>
    </row>
    <row r="89" spans="1:9" hidden="1" x14ac:dyDescent="0.25">
      <c r="A89" s="80" t="s">
        <v>198</v>
      </c>
      <c r="B89" s="81">
        <v>45777</v>
      </c>
      <c r="C89" s="80" t="s">
        <v>122</v>
      </c>
      <c r="D89" s="80" t="s">
        <v>213</v>
      </c>
      <c r="E89" s="77">
        <v>1250</v>
      </c>
      <c r="F89" s="77">
        <v>0</v>
      </c>
      <c r="G89" s="77">
        <v>1250</v>
      </c>
      <c r="H89" s="80" t="s">
        <v>183</v>
      </c>
      <c r="I89" s="27" t="s">
        <v>820</v>
      </c>
    </row>
    <row r="90" spans="1:9" hidden="1" x14ac:dyDescent="0.25">
      <c r="A90" s="80" t="s">
        <v>198</v>
      </c>
      <c r="B90" s="81">
        <v>45807</v>
      </c>
      <c r="C90" s="80" t="s">
        <v>122</v>
      </c>
      <c r="D90" s="80" t="s">
        <v>214</v>
      </c>
      <c r="E90" s="77">
        <v>1856</v>
      </c>
      <c r="F90" s="77">
        <v>0</v>
      </c>
      <c r="G90" s="77">
        <v>1856</v>
      </c>
      <c r="H90" s="80" t="s">
        <v>183</v>
      </c>
      <c r="I90" s="27" t="s">
        <v>820</v>
      </c>
    </row>
    <row r="91" spans="1:9" hidden="1" x14ac:dyDescent="0.25">
      <c r="A91" s="80" t="s">
        <v>198</v>
      </c>
      <c r="B91" s="81">
        <v>45808</v>
      </c>
      <c r="C91" s="80" t="s">
        <v>122</v>
      </c>
      <c r="D91" s="80" t="s">
        <v>215</v>
      </c>
      <c r="E91" s="77">
        <v>1250</v>
      </c>
      <c r="F91" s="77">
        <v>0</v>
      </c>
      <c r="G91" s="77">
        <v>1250</v>
      </c>
      <c r="H91" s="80" t="s">
        <v>183</v>
      </c>
      <c r="I91" s="27" t="s">
        <v>820</v>
      </c>
    </row>
    <row r="92" spans="1:9" hidden="1" x14ac:dyDescent="0.25">
      <c r="A92" s="80" t="s">
        <v>198</v>
      </c>
      <c r="B92" s="81">
        <v>45834</v>
      </c>
      <c r="C92" s="80" t="s">
        <v>122</v>
      </c>
      <c r="D92" s="80" t="s">
        <v>216</v>
      </c>
      <c r="E92" s="77">
        <v>2500</v>
      </c>
      <c r="F92" s="77">
        <v>0</v>
      </c>
      <c r="G92" s="77">
        <v>2500</v>
      </c>
      <c r="H92" s="80" t="s">
        <v>183</v>
      </c>
      <c r="I92" s="27" t="s">
        <v>820</v>
      </c>
    </row>
    <row r="93" spans="1:9" hidden="1" x14ac:dyDescent="0.25">
      <c r="A93" s="80" t="s">
        <v>198</v>
      </c>
      <c r="B93" s="81">
        <v>45838</v>
      </c>
      <c r="C93" s="80" t="s">
        <v>122</v>
      </c>
      <c r="D93" s="80" t="s">
        <v>217</v>
      </c>
      <c r="E93" s="77">
        <v>1250</v>
      </c>
      <c r="F93" s="77">
        <v>0</v>
      </c>
      <c r="G93" s="77">
        <v>1250</v>
      </c>
      <c r="H93" s="80" t="s">
        <v>183</v>
      </c>
      <c r="I93" s="27" t="s">
        <v>820</v>
      </c>
    </row>
    <row r="94" spans="1:9" hidden="1" x14ac:dyDescent="0.25">
      <c r="A94" s="80" t="s">
        <v>198</v>
      </c>
      <c r="B94" s="81">
        <v>45842</v>
      </c>
      <c r="C94" s="80" t="s">
        <v>122</v>
      </c>
      <c r="D94" s="80" t="s">
        <v>218</v>
      </c>
      <c r="E94" s="77">
        <v>1187</v>
      </c>
      <c r="F94" s="77">
        <v>0</v>
      </c>
      <c r="G94" s="77">
        <v>1187</v>
      </c>
      <c r="H94" s="80" t="s">
        <v>183</v>
      </c>
      <c r="I94" s="27" t="s">
        <v>820</v>
      </c>
    </row>
    <row r="95" spans="1:9" hidden="1" x14ac:dyDescent="0.25">
      <c r="A95" s="80" t="s">
        <v>198</v>
      </c>
      <c r="B95" s="81">
        <v>45842</v>
      </c>
      <c r="C95" s="80" t="s">
        <v>122</v>
      </c>
      <c r="D95" s="80" t="s">
        <v>219</v>
      </c>
      <c r="E95" s="77">
        <v>1151.9000000000001</v>
      </c>
      <c r="F95" s="77">
        <v>0</v>
      </c>
      <c r="G95" s="77">
        <v>1151.9000000000001</v>
      </c>
      <c r="H95" s="80" t="s">
        <v>183</v>
      </c>
      <c r="I95" s="27" t="s">
        <v>820</v>
      </c>
    </row>
    <row r="96" spans="1:9" hidden="1" x14ac:dyDescent="0.25">
      <c r="A96" s="80" t="s">
        <v>198</v>
      </c>
      <c r="B96" s="81">
        <v>45865</v>
      </c>
      <c r="C96" s="80" t="s">
        <v>122</v>
      </c>
      <c r="D96" s="80" t="s">
        <v>220</v>
      </c>
      <c r="E96" s="77">
        <v>2300</v>
      </c>
      <c r="F96" s="77">
        <v>0</v>
      </c>
      <c r="G96" s="77">
        <v>2300</v>
      </c>
      <c r="H96" s="80" t="s">
        <v>183</v>
      </c>
      <c r="I96" s="27" t="s">
        <v>820</v>
      </c>
    </row>
    <row r="97" spans="1:9" hidden="1" x14ac:dyDescent="0.25">
      <c r="A97" s="80" t="s">
        <v>198</v>
      </c>
      <c r="B97" s="81">
        <v>45870</v>
      </c>
      <c r="C97" s="80" t="s">
        <v>122</v>
      </c>
      <c r="D97" s="80" t="s">
        <v>221</v>
      </c>
      <c r="E97" s="77">
        <v>1250</v>
      </c>
      <c r="F97" s="77">
        <v>0</v>
      </c>
      <c r="G97" s="77">
        <v>1250</v>
      </c>
      <c r="H97" s="80" t="s">
        <v>183</v>
      </c>
      <c r="I97" s="27" t="s">
        <v>820</v>
      </c>
    </row>
    <row r="98" spans="1:9" hidden="1" x14ac:dyDescent="0.25">
      <c r="A98" s="80" t="s">
        <v>198</v>
      </c>
      <c r="B98" s="81">
        <v>45926</v>
      </c>
      <c r="C98" s="80" t="s">
        <v>122</v>
      </c>
      <c r="D98" s="80" t="s">
        <v>222</v>
      </c>
      <c r="E98" s="77">
        <v>1833.33</v>
      </c>
      <c r="F98" s="77">
        <v>0</v>
      </c>
      <c r="G98" s="77">
        <v>1833.33</v>
      </c>
      <c r="H98" s="80" t="s">
        <v>183</v>
      </c>
      <c r="I98" s="27" t="s">
        <v>820</v>
      </c>
    </row>
    <row r="99" spans="1:9" hidden="1" x14ac:dyDescent="0.25">
      <c r="A99" s="80" t="s">
        <v>198</v>
      </c>
      <c r="B99" s="81">
        <v>45936</v>
      </c>
      <c r="C99" s="80" t="s">
        <v>122</v>
      </c>
      <c r="D99" s="80" t="s">
        <v>223</v>
      </c>
      <c r="E99" s="77">
        <v>5000</v>
      </c>
      <c r="F99" s="77">
        <v>0</v>
      </c>
      <c r="G99" s="77">
        <v>5000</v>
      </c>
      <c r="H99" s="80" t="s">
        <v>183</v>
      </c>
      <c r="I99" s="27" t="s">
        <v>820</v>
      </c>
    </row>
    <row r="100" spans="1:9" hidden="1" x14ac:dyDescent="0.25">
      <c r="A100" s="80" t="s">
        <v>198</v>
      </c>
      <c r="B100" s="81">
        <v>45961</v>
      </c>
      <c r="C100" s="80" t="s">
        <v>122</v>
      </c>
      <c r="D100" s="80" t="s">
        <v>224</v>
      </c>
      <c r="E100" s="77">
        <v>1250</v>
      </c>
      <c r="F100" s="77">
        <v>0</v>
      </c>
      <c r="G100" s="77">
        <v>1250</v>
      </c>
      <c r="H100" s="80" t="s">
        <v>183</v>
      </c>
      <c r="I100" s="27" t="s">
        <v>820</v>
      </c>
    </row>
    <row r="101" spans="1:9" hidden="1" x14ac:dyDescent="0.25">
      <c r="A101" s="80" t="s">
        <v>225</v>
      </c>
      <c r="B101" s="81">
        <v>45958</v>
      </c>
      <c r="C101" s="80" t="s">
        <v>122</v>
      </c>
      <c r="D101" s="80" t="s">
        <v>226</v>
      </c>
      <c r="E101" s="77">
        <v>698.62</v>
      </c>
      <c r="F101" s="77">
        <v>0</v>
      </c>
      <c r="G101" s="77">
        <v>698.62</v>
      </c>
      <c r="H101" s="80"/>
      <c r="I101" s="27" t="s">
        <v>35</v>
      </c>
    </row>
    <row r="102" spans="1:9" hidden="1" x14ac:dyDescent="0.25">
      <c r="A102" s="80" t="s">
        <v>227</v>
      </c>
      <c r="B102" s="81">
        <v>45825</v>
      </c>
      <c r="C102" s="80" t="s">
        <v>122</v>
      </c>
      <c r="D102" s="80" t="s">
        <v>228</v>
      </c>
      <c r="E102" s="77">
        <v>62.47</v>
      </c>
      <c r="F102" s="77">
        <v>0</v>
      </c>
      <c r="G102" s="77">
        <v>62.47</v>
      </c>
      <c r="H102" s="80"/>
      <c r="I102" s="27" t="s">
        <v>35</v>
      </c>
    </row>
    <row r="103" spans="1:9" hidden="1" x14ac:dyDescent="0.25">
      <c r="A103" s="80" t="s">
        <v>229</v>
      </c>
      <c r="B103" s="81">
        <v>45658</v>
      </c>
      <c r="C103" s="80" t="s">
        <v>230</v>
      </c>
      <c r="D103" s="80" t="s">
        <v>231</v>
      </c>
      <c r="E103" s="77">
        <v>5920.8</v>
      </c>
      <c r="F103" s="77">
        <v>0</v>
      </c>
      <c r="G103" s="77">
        <v>5920.8</v>
      </c>
      <c r="H103" s="80"/>
      <c r="I103" s="27" t="s">
        <v>822</v>
      </c>
    </row>
    <row r="104" spans="1:9" hidden="1" x14ac:dyDescent="0.25">
      <c r="A104" s="80" t="s">
        <v>232</v>
      </c>
      <c r="B104" s="81">
        <v>45789</v>
      </c>
      <c r="C104" s="80" t="s">
        <v>122</v>
      </c>
      <c r="D104" s="80" t="s">
        <v>233</v>
      </c>
      <c r="E104" s="77">
        <v>22.33</v>
      </c>
      <c r="F104" s="77">
        <v>0</v>
      </c>
      <c r="G104" s="77">
        <v>22.33</v>
      </c>
      <c r="H104" s="80"/>
      <c r="I104" s="27" t="s">
        <v>822</v>
      </c>
    </row>
    <row r="105" spans="1:9" hidden="1" x14ac:dyDescent="0.25">
      <c r="A105" s="80" t="s">
        <v>234</v>
      </c>
      <c r="B105" s="81">
        <v>45840</v>
      </c>
      <c r="C105" s="80" t="s">
        <v>122</v>
      </c>
      <c r="D105" s="80" t="s">
        <v>235</v>
      </c>
      <c r="E105" s="77">
        <v>975</v>
      </c>
      <c r="F105" s="77">
        <v>0</v>
      </c>
      <c r="G105" s="77">
        <v>975</v>
      </c>
      <c r="H105" s="80"/>
      <c r="I105" s="27" t="s">
        <v>822</v>
      </c>
    </row>
    <row r="106" spans="1:9" hidden="1" x14ac:dyDescent="0.25">
      <c r="A106" s="80" t="s">
        <v>234</v>
      </c>
      <c r="B106" s="81">
        <v>45937</v>
      </c>
      <c r="C106" s="80" t="s">
        <v>122</v>
      </c>
      <c r="D106" s="80" t="s">
        <v>236</v>
      </c>
      <c r="E106" s="77">
        <v>930</v>
      </c>
      <c r="F106" s="77">
        <v>0</v>
      </c>
      <c r="G106" s="77">
        <v>930</v>
      </c>
      <c r="H106" s="80" t="s">
        <v>237</v>
      </c>
      <c r="I106" s="27" t="s">
        <v>822</v>
      </c>
    </row>
    <row r="107" spans="1:9" hidden="1" x14ac:dyDescent="0.25">
      <c r="A107" s="80" t="s">
        <v>238</v>
      </c>
      <c r="B107" s="81">
        <v>45658</v>
      </c>
      <c r="C107" s="80" t="s">
        <v>122</v>
      </c>
      <c r="D107" s="80" t="s">
        <v>239</v>
      </c>
      <c r="E107" s="77">
        <v>26.74</v>
      </c>
      <c r="F107" s="77">
        <v>0</v>
      </c>
      <c r="G107" s="77">
        <v>26.74</v>
      </c>
      <c r="H107" s="80"/>
      <c r="I107" s="27" t="s">
        <v>822</v>
      </c>
    </row>
    <row r="108" spans="1:9" hidden="1" x14ac:dyDescent="0.25">
      <c r="A108" s="80" t="s">
        <v>238</v>
      </c>
      <c r="B108" s="81">
        <v>45658</v>
      </c>
      <c r="C108" s="80" t="s">
        <v>122</v>
      </c>
      <c r="D108" s="80" t="s">
        <v>240</v>
      </c>
      <c r="E108" s="77">
        <v>27.08</v>
      </c>
      <c r="F108" s="77">
        <v>0</v>
      </c>
      <c r="G108" s="77">
        <v>27.08</v>
      </c>
      <c r="H108" s="80"/>
      <c r="I108" s="27" t="s">
        <v>822</v>
      </c>
    </row>
    <row r="109" spans="1:9" hidden="1" x14ac:dyDescent="0.25">
      <c r="A109" s="80" t="s">
        <v>238</v>
      </c>
      <c r="B109" s="81">
        <v>45659</v>
      </c>
      <c r="C109" s="80" t="s">
        <v>122</v>
      </c>
      <c r="D109" s="80" t="s">
        <v>241</v>
      </c>
      <c r="E109" s="77">
        <v>92</v>
      </c>
      <c r="F109" s="77">
        <v>0</v>
      </c>
      <c r="G109" s="77">
        <v>92</v>
      </c>
      <c r="H109" s="80"/>
      <c r="I109" s="27" t="s">
        <v>822</v>
      </c>
    </row>
    <row r="110" spans="1:9" hidden="1" x14ac:dyDescent="0.25">
      <c r="A110" s="80" t="s">
        <v>238</v>
      </c>
      <c r="B110" s="81">
        <v>45664</v>
      </c>
      <c r="C110" s="80" t="s">
        <v>122</v>
      </c>
      <c r="D110" s="80" t="s">
        <v>242</v>
      </c>
      <c r="E110" s="77">
        <v>55.84</v>
      </c>
      <c r="F110" s="77">
        <v>0</v>
      </c>
      <c r="G110" s="77">
        <v>55.84</v>
      </c>
      <c r="H110" s="80" t="s">
        <v>243</v>
      </c>
      <c r="I110" s="27" t="s">
        <v>822</v>
      </c>
    </row>
    <row r="111" spans="1:9" hidden="1" x14ac:dyDescent="0.25">
      <c r="A111" s="80" t="s">
        <v>238</v>
      </c>
      <c r="B111" s="81">
        <v>45672</v>
      </c>
      <c r="C111" s="80" t="s">
        <v>122</v>
      </c>
      <c r="D111" s="80" t="s">
        <v>244</v>
      </c>
      <c r="E111" s="77">
        <v>149.25</v>
      </c>
      <c r="F111" s="77">
        <v>0</v>
      </c>
      <c r="G111" s="77">
        <v>149.25</v>
      </c>
      <c r="H111" s="80"/>
      <c r="I111" s="27" t="s">
        <v>822</v>
      </c>
    </row>
    <row r="112" spans="1:9" hidden="1" x14ac:dyDescent="0.25">
      <c r="A112" s="80" t="s">
        <v>238</v>
      </c>
      <c r="B112" s="81">
        <v>45672</v>
      </c>
      <c r="C112" s="80" t="s">
        <v>122</v>
      </c>
      <c r="D112" s="80" t="s">
        <v>245</v>
      </c>
      <c r="E112" s="77">
        <v>89</v>
      </c>
      <c r="F112" s="77">
        <v>0</v>
      </c>
      <c r="G112" s="77">
        <v>89</v>
      </c>
      <c r="H112" s="80"/>
      <c r="I112" s="27" t="s">
        <v>822</v>
      </c>
    </row>
    <row r="113" spans="1:9" hidden="1" x14ac:dyDescent="0.25">
      <c r="A113" s="80" t="s">
        <v>238</v>
      </c>
      <c r="B113" s="81">
        <v>45672</v>
      </c>
      <c r="C113" s="80" t="s">
        <v>122</v>
      </c>
      <c r="D113" s="80" t="s">
        <v>246</v>
      </c>
      <c r="E113" s="77">
        <v>239</v>
      </c>
      <c r="F113" s="77">
        <v>0</v>
      </c>
      <c r="G113" s="77">
        <v>239</v>
      </c>
      <c r="H113" s="80"/>
      <c r="I113" s="27" t="s">
        <v>822</v>
      </c>
    </row>
    <row r="114" spans="1:9" hidden="1" x14ac:dyDescent="0.25">
      <c r="A114" s="80" t="s">
        <v>238</v>
      </c>
      <c r="B114" s="81">
        <v>45679</v>
      </c>
      <c r="C114" s="80" t="s">
        <v>122</v>
      </c>
      <c r="D114" s="80" t="s">
        <v>247</v>
      </c>
      <c r="E114" s="77">
        <v>27.08</v>
      </c>
      <c r="F114" s="77">
        <v>0</v>
      </c>
      <c r="G114" s="77">
        <v>27.08</v>
      </c>
      <c r="H114" s="80"/>
      <c r="I114" s="27" t="s">
        <v>822</v>
      </c>
    </row>
    <row r="115" spans="1:9" hidden="1" x14ac:dyDescent="0.25">
      <c r="A115" s="80" t="s">
        <v>238</v>
      </c>
      <c r="B115" s="81">
        <v>45687</v>
      </c>
      <c r="C115" s="80" t="s">
        <v>122</v>
      </c>
      <c r="D115" s="80" t="s">
        <v>248</v>
      </c>
      <c r="E115" s="77">
        <v>142.99</v>
      </c>
      <c r="F115" s="77">
        <v>0</v>
      </c>
      <c r="G115" s="77">
        <v>142.99</v>
      </c>
      <c r="H115" s="80"/>
      <c r="I115" s="27" t="s">
        <v>822</v>
      </c>
    </row>
    <row r="116" spans="1:9" hidden="1" x14ac:dyDescent="0.25">
      <c r="A116" s="80" t="s">
        <v>238</v>
      </c>
      <c r="B116" s="81">
        <v>45688</v>
      </c>
      <c r="C116" s="80" t="s">
        <v>122</v>
      </c>
      <c r="D116" s="80" t="s">
        <v>249</v>
      </c>
      <c r="E116" s="77">
        <v>136.5</v>
      </c>
      <c r="F116" s="77">
        <v>0</v>
      </c>
      <c r="G116" s="77">
        <v>136.5</v>
      </c>
      <c r="H116" s="80"/>
      <c r="I116" s="27" t="s">
        <v>822</v>
      </c>
    </row>
    <row r="117" spans="1:9" hidden="1" x14ac:dyDescent="0.25">
      <c r="A117" s="80" t="s">
        <v>238</v>
      </c>
      <c r="B117" s="81">
        <v>45695</v>
      </c>
      <c r="C117" s="80" t="s">
        <v>122</v>
      </c>
      <c r="D117" s="80" t="s">
        <v>250</v>
      </c>
      <c r="E117" s="77">
        <v>55.84</v>
      </c>
      <c r="F117" s="77">
        <v>0</v>
      </c>
      <c r="G117" s="77">
        <v>55.84</v>
      </c>
      <c r="H117" s="80" t="s">
        <v>243</v>
      </c>
      <c r="I117" s="27" t="s">
        <v>822</v>
      </c>
    </row>
    <row r="118" spans="1:9" hidden="1" x14ac:dyDescent="0.25">
      <c r="A118" s="80" t="s">
        <v>238</v>
      </c>
      <c r="B118" s="81">
        <v>45702</v>
      </c>
      <c r="C118" s="80" t="s">
        <v>122</v>
      </c>
      <c r="D118" s="80" t="s">
        <v>251</v>
      </c>
      <c r="E118" s="77">
        <v>299</v>
      </c>
      <c r="F118" s="77">
        <v>0</v>
      </c>
      <c r="G118" s="77">
        <v>299</v>
      </c>
      <c r="H118" s="80"/>
      <c r="I118" s="27" t="s">
        <v>822</v>
      </c>
    </row>
    <row r="119" spans="1:9" hidden="1" x14ac:dyDescent="0.25">
      <c r="A119" s="80" t="s">
        <v>238</v>
      </c>
      <c r="B119" s="81">
        <v>45702</v>
      </c>
      <c r="C119" s="80" t="s">
        <v>122</v>
      </c>
      <c r="D119" s="80" t="s">
        <v>252</v>
      </c>
      <c r="E119" s="77">
        <v>89</v>
      </c>
      <c r="F119" s="77">
        <v>0</v>
      </c>
      <c r="G119" s="77">
        <v>89</v>
      </c>
      <c r="H119" s="80"/>
      <c r="I119" s="27" t="s">
        <v>822</v>
      </c>
    </row>
    <row r="120" spans="1:9" hidden="1" x14ac:dyDescent="0.25">
      <c r="A120" s="80" t="s">
        <v>238</v>
      </c>
      <c r="B120" s="81">
        <v>45703</v>
      </c>
      <c r="C120" s="80" t="s">
        <v>122</v>
      </c>
      <c r="D120" s="80" t="s">
        <v>253</v>
      </c>
      <c r="E120" s="77">
        <v>149.25</v>
      </c>
      <c r="F120" s="77">
        <v>0</v>
      </c>
      <c r="G120" s="77">
        <v>149.25</v>
      </c>
      <c r="H120" s="80"/>
      <c r="I120" s="27" t="s">
        <v>822</v>
      </c>
    </row>
    <row r="121" spans="1:9" hidden="1" x14ac:dyDescent="0.25">
      <c r="A121" s="80" t="s">
        <v>238</v>
      </c>
      <c r="B121" s="81">
        <v>45710</v>
      </c>
      <c r="C121" s="80" t="s">
        <v>122</v>
      </c>
      <c r="D121" s="80" t="s">
        <v>247</v>
      </c>
      <c r="E121" s="77">
        <v>26.8</v>
      </c>
      <c r="F121" s="77">
        <v>0</v>
      </c>
      <c r="G121" s="77">
        <v>26.8</v>
      </c>
      <c r="H121" s="80"/>
      <c r="I121" s="27" t="s">
        <v>822</v>
      </c>
    </row>
    <row r="122" spans="1:9" hidden="1" x14ac:dyDescent="0.25">
      <c r="A122" s="80" t="s">
        <v>238</v>
      </c>
      <c r="B122" s="81">
        <v>45716</v>
      </c>
      <c r="C122" s="80" t="s">
        <v>122</v>
      </c>
      <c r="D122" s="80" t="s">
        <v>254</v>
      </c>
      <c r="E122" s="77">
        <v>138.03</v>
      </c>
      <c r="F122" s="77">
        <v>0</v>
      </c>
      <c r="G122" s="77">
        <v>138.03</v>
      </c>
      <c r="H122" s="80"/>
      <c r="I122" s="27" t="s">
        <v>822</v>
      </c>
    </row>
    <row r="123" spans="1:9" hidden="1" x14ac:dyDescent="0.25">
      <c r="A123" s="80" t="s">
        <v>238</v>
      </c>
      <c r="B123" s="81">
        <v>45730</v>
      </c>
      <c r="C123" s="80" t="s">
        <v>122</v>
      </c>
      <c r="D123" s="80" t="s">
        <v>255</v>
      </c>
      <c r="E123" s="77">
        <v>269</v>
      </c>
      <c r="F123" s="77">
        <v>0</v>
      </c>
      <c r="G123" s="77">
        <v>269</v>
      </c>
      <c r="H123" s="80"/>
      <c r="I123" s="27" t="s">
        <v>822</v>
      </c>
    </row>
    <row r="124" spans="1:9" hidden="1" x14ac:dyDescent="0.25">
      <c r="A124" s="80" t="s">
        <v>238</v>
      </c>
      <c r="B124" s="81">
        <v>45730</v>
      </c>
      <c r="C124" s="80" t="s">
        <v>122</v>
      </c>
      <c r="D124" s="80" t="s">
        <v>256</v>
      </c>
      <c r="E124" s="77">
        <v>89</v>
      </c>
      <c r="F124" s="77">
        <v>0</v>
      </c>
      <c r="G124" s="77">
        <v>89</v>
      </c>
      <c r="H124" s="80"/>
      <c r="I124" s="27" t="s">
        <v>822</v>
      </c>
    </row>
    <row r="125" spans="1:9" hidden="1" x14ac:dyDescent="0.25">
      <c r="A125" s="80" t="s">
        <v>238</v>
      </c>
      <c r="B125" s="81">
        <v>45731</v>
      </c>
      <c r="C125" s="80" t="s">
        <v>122</v>
      </c>
      <c r="D125" s="80" t="s">
        <v>257</v>
      </c>
      <c r="E125" s="77">
        <v>149.25</v>
      </c>
      <c r="F125" s="77">
        <v>0</v>
      </c>
      <c r="G125" s="77">
        <v>149.25</v>
      </c>
      <c r="H125" s="80"/>
      <c r="I125" s="27" t="s">
        <v>822</v>
      </c>
    </row>
    <row r="126" spans="1:9" hidden="1" x14ac:dyDescent="0.25">
      <c r="A126" s="80" t="s">
        <v>238</v>
      </c>
      <c r="B126" s="81">
        <v>45733</v>
      </c>
      <c r="C126" s="80" t="s">
        <v>122</v>
      </c>
      <c r="D126" s="80" t="s">
        <v>258</v>
      </c>
      <c r="E126" s="77">
        <v>6500</v>
      </c>
      <c r="F126" s="77">
        <v>0</v>
      </c>
      <c r="G126" s="77">
        <v>6500</v>
      </c>
      <c r="H126" s="80"/>
      <c r="I126" s="27" t="s">
        <v>822</v>
      </c>
    </row>
    <row r="127" spans="1:9" hidden="1" x14ac:dyDescent="0.25">
      <c r="A127" s="80" t="s">
        <v>238</v>
      </c>
      <c r="B127" s="81">
        <v>45738</v>
      </c>
      <c r="C127" s="80" t="s">
        <v>122</v>
      </c>
      <c r="D127" s="80" t="s">
        <v>247</v>
      </c>
      <c r="E127" s="77">
        <v>25.94</v>
      </c>
      <c r="F127" s="77">
        <v>0</v>
      </c>
      <c r="G127" s="77">
        <v>25.94</v>
      </c>
      <c r="H127" s="80"/>
      <c r="I127" s="27" t="s">
        <v>822</v>
      </c>
    </row>
    <row r="128" spans="1:9" hidden="1" x14ac:dyDescent="0.25">
      <c r="A128" s="80" t="s">
        <v>238</v>
      </c>
      <c r="B128" s="81">
        <v>45747</v>
      </c>
      <c r="C128" s="80" t="s">
        <v>122</v>
      </c>
      <c r="D128" s="80" t="s">
        <v>259</v>
      </c>
      <c r="E128" s="77">
        <v>142.4</v>
      </c>
      <c r="F128" s="77">
        <v>0</v>
      </c>
      <c r="G128" s="77">
        <v>142.4</v>
      </c>
      <c r="H128" s="80"/>
      <c r="I128" s="27" t="s">
        <v>822</v>
      </c>
    </row>
    <row r="129" spans="1:9" hidden="1" x14ac:dyDescent="0.25">
      <c r="A129" s="80" t="s">
        <v>238</v>
      </c>
      <c r="B129" s="81">
        <v>45748</v>
      </c>
      <c r="C129" s="80" t="s">
        <v>122</v>
      </c>
      <c r="D129" s="80" t="s">
        <v>260</v>
      </c>
      <c r="E129" s="77">
        <v>92</v>
      </c>
      <c r="F129" s="77">
        <v>0</v>
      </c>
      <c r="G129" s="77">
        <v>92</v>
      </c>
      <c r="H129" s="80"/>
      <c r="I129" s="27" t="s">
        <v>822</v>
      </c>
    </row>
    <row r="130" spans="1:9" hidden="1" x14ac:dyDescent="0.25">
      <c r="A130" s="80" t="s">
        <v>238</v>
      </c>
      <c r="B130" s="81">
        <v>45762</v>
      </c>
      <c r="C130" s="80" t="s">
        <v>122</v>
      </c>
      <c r="D130" s="80" t="s">
        <v>261</v>
      </c>
      <c r="E130" s="77">
        <v>89</v>
      </c>
      <c r="F130" s="77">
        <v>0</v>
      </c>
      <c r="G130" s="77">
        <v>89</v>
      </c>
      <c r="H130" s="80"/>
      <c r="I130" s="27" t="s">
        <v>822</v>
      </c>
    </row>
    <row r="131" spans="1:9" hidden="1" x14ac:dyDescent="0.25">
      <c r="A131" s="80" t="s">
        <v>238</v>
      </c>
      <c r="B131" s="81">
        <v>45762</v>
      </c>
      <c r="C131" s="80" t="s">
        <v>122</v>
      </c>
      <c r="D131" s="80" t="s">
        <v>262</v>
      </c>
      <c r="E131" s="77">
        <v>149.25</v>
      </c>
      <c r="F131" s="77">
        <v>0</v>
      </c>
      <c r="G131" s="77">
        <v>149.25</v>
      </c>
      <c r="H131" s="80"/>
      <c r="I131" s="27" t="s">
        <v>822</v>
      </c>
    </row>
    <row r="132" spans="1:9" hidden="1" x14ac:dyDescent="0.25">
      <c r="A132" s="80" t="s">
        <v>238</v>
      </c>
      <c r="B132" s="81">
        <v>45762</v>
      </c>
      <c r="C132" s="80" t="s">
        <v>122</v>
      </c>
      <c r="D132" s="80" t="s">
        <v>263</v>
      </c>
      <c r="E132" s="77">
        <v>269</v>
      </c>
      <c r="F132" s="77">
        <v>0</v>
      </c>
      <c r="G132" s="77">
        <v>269</v>
      </c>
      <c r="H132" s="80"/>
      <c r="I132" s="27" t="s">
        <v>822</v>
      </c>
    </row>
    <row r="133" spans="1:9" hidden="1" x14ac:dyDescent="0.25">
      <c r="A133" s="80" t="s">
        <v>238</v>
      </c>
      <c r="B133" s="81">
        <v>45769</v>
      </c>
      <c r="C133" s="80" t="s">
        <v>122</v>
      </c>
      <c r="D133" s="80" t="s">
        <v>264</v>
      </c>
      <c r="E133" s="77">
        <v>24.62</v>
      </c>
      <c r="F133" s="77">
        <v>0</v>
      </c>
      <c r="G133" s="77">
        <v>24.62</v>
      </c>
      <c r="H133" s="80"/>
      <c r="I133" s="27" t="s">
        <v>822</v>
      </c>
    </row>
    <row r="134" spans="1:9" hidden="1" x14ac:dyDescent="0.25">
      <c r="A134" s="80" t="s">
        <v>238</v>
      </c>
      <c r="B134" s="81">
        <v>45777</v>
      </c>
      <c r="C134" s="80" t="s">
        <v>122</v>
      </c>
      <c r="D134" s="80" t="s">
        <v>265</v>
      </c>
      <c r="E134" s="77">
        <v>144.76</v>
      </c>
      <c r="F134" s="77">
        <v>0</v>
      </c>
      <c r="G134" s="77">
        <v>144.76</v>
      </c>
      <c r="H134" s="80"/>
      <c r="I134" s="27" t="s">
        <v>822</v>
      </c>
    </row>
    <row r="135" spans="1:9" hidden="1" x14ac:dyDescent="0.25">
      <c r="A135" s="80" t="s">
        <v>238</v>
      </c>
      <c r="B135" s="81">
        <v>45792</v>
      </c>
      <c r="C135" s="80" t="s">
        <v>122</v>
      </c>
      <c r="D135" s="80" t="s">
        <v>266</v>
      </c>
      <c r="E135" s="77">
        <v>149.25</v>
      </c>
      <c r="F135" s="77">
        <v>0</v>
      </c>
      <c r="G135" s="77">
        <v>149.25</v>
      </c>
      <c r="H135" s="80"/>
      <c r="I135" s="27" t="s">
        <v>822</v>
      </c>
    </row>
    <row r="136" spans="1:9" hidden="1" x14ac:dyDescent="0.25">
      <c r="A136" s="80" t="s">
        <v>238</v>
      </c>
      <c r="B136" s="81">
        <v>45792</v>
      </c>
      <c r="C136" s="80" t="s">
        <v>122</v>
      </c>
      <c r="D136" s="80" t="s">
        <v>267</v>
      </c>
      <c r="E136" s="77">
        <v>89</v>
      </c>
      <c r="F136" s="77">
        <v>0</v>
      </c>
      <c r="G136" s="77">
        <v>89</v>
      </c>
      <c r="H136" s="80"/>
      <c r="I136" s="27" t="s">
        <v>822</v>
      </c>
    </row>
    <row r="137" spans="1:9" hidden="1" x14ac:dyDescent="0.25">
      <c r="A137" s="80" t="s">
        <v>238</v>
      </c>
      <c r="B137" s="81">
        <v>45792</v>
      </c>
      <c r="C137" s="80" t="s">
        <v>122</v>
      </c>
      <c r="D137" s="80" t="s">
        <v>268</v>
      </c>
      <c r="E137" s="77">
        <v>209</v>
      </c>
      <c r="F137" s="77">
        <v>0</v>
      </c>
      <c r="G137" s="77">
        <v>209</v>
      </c>
      <c r="H137" s="80"/>
      <c r="I137" s="27" t="s">
        <v>822</v>
      </c>
    </row>
    <row r="138" spans="1:9" hidden="1" x14ac:dyDescent="0.25">
      <c r="A138" s="80" t="s">
        <v>238</v>
      </c>
      <c r="B138" s="81">
        <v>45807</v>
      </c>
      <c r="C138" s="80" t="s">
        <v>122</v>
      </c>
      <c r="D138" s="80" t="s">
        <v>247</v>
      </c>
      <c r="E138" s="77">
        <v>24.98</v>
      </c>
      <c r="F138" s="77">
        <v>0</v>
      </c>
      <c r="G138" s="77">
        <v>24.98</v>
      </c>
      <c r="H138" s="80"/>
      <c r="I138" s="27" t="s">
        <v>822</v>
      </c>
    </row>
    <row r="139" spans="1:9" hidden="1" x14ac:dyDescent="0.25">
      <c r="A139" s="80" t="s">
        <v>238</v>
      </c>
      <c r="B139" s="81">
        <v>45808</v>
      </c>
      <c r="C139" s="80" t="s">
        <v>122</v>
      </c>
      <c r="D139" s="80" t="s">
        <v>269</v>
      </c>
      <c r="E139" s="77">
        <v>144.16999999999999</v>
      </c>
      <c r="F139" s="77">
        <v>0</v>
      </c>
      <c r="G139" s="77">
        <v>144.16999999999999</v>
      </c>
      <c r="H139" s="80"/>
      <c r="I139" s="27" t="s">
        <v>822</v>
      </c>
    </row>
    <row r="140" spans="1:9" hidden="1" x14ac:dyDescent="0.25">
      <c r="A140" s="80" t="s">
        <v>238</v>
      </c>
      <c r="B140" s="81">
        <v>45821</v>
      </c>
      <c r="C140" s="80" t="s">
        <v>122</v>
      </c>
      <c r="D140" s="80" t="s">
        <v>270</v>
      </c>
      <c r="E140" s="77">
        <v>239</v>
      </c>
      <c r="F140" s="77">
        <v>0</v>
      </c>
      <c r="G140" s="77">
        <v>239</v>
      </c>
      <c r="H140" s="80"/>
      <c r="I140" s="27" t="s">
        <v>822</v>
      </c>
    </row>
    <row r="141" spans="1:9" hidden="1" x14ac:dyDescent="0.25">
      <c r="A141" s="80" t="s">
        <v>238</v>
      </c>
      <c r="B141" s="81">
        <v>45821</v>
      </c>
      <c r="C141" s="80" t="s">
        <v>122</v>
      </c>
      <c r="D141" s="80" t="s">
        <v>271</v>
      </c>
      <c r="E141" s="77">
        <v>89</v>
      </c>
      <c r="F141" s="77">
        <v>0</v>
      </c>
      <c r="G141" s="77">
        <v>89</v>
      </c>
      <c r="H141" s="80"/>
      <c r="I141" s="27" t="s">
        <v>822</v>
      </c>
    </row>
    <row r="142" spans="1:9" hidden="1" x14ac:dyDescent="0.25">
      <c r="A142" s="80" t="s">
        <v>238</v>
      </c>
      <c r="B142" s="81">
        <v>45823</v>
      </c>
      <c r="C142" s="80" t="s">
        <v>122</v>
      </c>
      <c r="D142" s="80" t="s">
        <v>272</v>
      </c>
      <c r="E142" s="77">
        <v>149.25</v>
      </c>
      <c r="F142" s="77">
        <v>0</v>
      </c>
      <c r="G142" s="77">
        <v>149.25</v>
      </c>
      <c r="H142" s="80"/>
      <c r="I142" s="27" t="s">
        <v>822</v>
      </c>
    </row>
    <row r="143" spans="1:9" hidden="1" x14ac:dyDescent="0.25">
      <c r="A143" s="80" t="s">
        <v>238</v>
      </c>
      <c r="B143" s="81">
        <v>45830</v>
      </c>
      <c r="C143" s="80" t="s">
        <v>122</v>
      </c>
      <c r="D143" s="80" t="s">
        <v>247</v>
      </c>
      <c r="E143" s="77">
        <v>24.45</v>
      </c>
      <c r="F143" s="77">
        <v>0</v>
      </c>
      <c r="G143" s="77">
        <v>24.45</v>
      </c>
      <c r="H143" s="80"/>
      <c r="I143" s="27" t="s">
        <v>822</v>
      </c>
    </row>
    <row r="144" spans="1:9" hidden="1" x14ac:dyDescent="0.25">
      <c r="A144" s="80" t="s">
        <v>238</v>
      </c>
      <c r="B144" s="81">
        <v>45838</v>
      </c>
      <c r="C144" s="80" t="s">
        <v>122</v>
      </c>
      <c r="D144" s="80" t="s">
        <v>273</v>
      </c>
      <c r="E144" s="77">
        <v>140.28</v>
      </c>
      <c r="F144" s="77">
        <v>0</v>
      </c>
      <c r="G144" s="77">
        <v>140.28</v>
      </c>
      <c r="H144" s="80"/>
      <c r="I144" s="27" t="s">
        <v>822</v>
      </c>
    </row>
    <row r="145" spans="1:9" hidden="1" x14ac:dyDescent="0.25">
      <c r="A145" s="80" t="s">
        <v>238</v>
      </c>
      <c r="B145" s="81">
        <v>45839</v>
      </c>
      <c r="C145" s="80" t="s">
        <v>122</v>
      </c>
      <c r="D145" s="80" t="s">
        <v>274</v>
      </c>
      <c r="E145" s="77">
        <v>92</v>
      </c>
      <c r="F145" s="77">
        <v>0</v>
      </c>
      <c r="G145" s="77">
        <v>92</v>
      </c>
      <c r="H145" s="80"/>
      <c r="I145" s="27" t="s">
        <v>822</v>
      </c>
    </row>
    <row r="146" spans="1:9" hidden="1" x14ac:dyDescent="0.25">
      <c r="A146" s="80" t="s">
        <v>238</v>
      </c>
      <c r="B146" s="81">
        <v>45853</v>
      </c>
      <c r="C146" s="80" t="s">
        <v>122</v>
      </c>
      <c r="D146" s="80" t="s">
        <v>275</v>
      </c>
      <c r="E146" s="77">
        <v>578</v>
      </c>
      <c r="F146" s="77">
        <v>0</v>
      </c>
      <c r="G146" s="77">
        <v>578</v>
      </c>
      <c r="H146" s="80"/>
      <c r="I146" s="27" t="s">
        <v>822</v>
      </c>
    </row>
    <row r="147" spans="1:9" hidden="1" x14ac:dyDescent="0.25">
      <c r="A147" s="80" t="s">
        <v>238</v>
      </c>
      <c r="B147" s="81">
        <v>45853</v>
      </c>
      <c r="C147" s="80" t="s">
        <v>122</v>
      </c>
      <c r="D147" s="80" t="s">
        <v>276</v>
      </c>
      <c r="E147" s="77">
        <v>89</v>
      </c>
      <c r="F147" s="77">
        <v>0</v>
      </c>
      <c r="G147" s="77">
        <v>89</v>
      </c>
      <c r="H147" s="80"/>
      <c r="I147" s="27" t="s">
        <v>822</v>
      </c>
    </row>
    <row r="148" spans="1:9" hidden="1" x14ac:dyDescent="0.25">
      <c r="A148" s="80" t="s">
        <v>238</v>
      </c>
      <c r="B148" s="81">
        <v>45853</v>
      </c>
      <c r="C148" s="80" t="s">
        <v>122</v>
      </c>
      <c r="D148" s="80" t="s">
        <v>277</v>
      </c>
      <c r="E148" s="77">
        <v>149.25</v>
      </c>
      <c r="F148" s="77">
        <v>0</v>
      </c>
      <c r="G148" s="77">
        <v>149.25</v>
      </c>
      <c r="H148" s="80"/>
      <c r="I148" s="27" t="s">
        <v>822</v>
      </c>
    </row>
    <row r="149" spans="1:9" hidden="1" x14ac:dyDescent="0.25">
      <c r="A149" s="80" t="s">
        <v>238</v>
      </c>
      <c r="B149" s="81">
        <v>45860</v>
      </c>
      <c r="C149" s="80" t="s">
        <v>122</v>
      </c>
      <c r="D149" s="80" t="s">
        <v>247</v>
      </c>
      <c r="E149" s="77">
        <v>24.11</v>
      </c>
      <c r="F149" s="77">
        <v>0</v>
      </c>
      <c r="G149" s="77">
        <v>24.11</v>
      </c>
      <c r="H149" s="80"/>
      <c r="I149" s="27" t="s">
        <v>822</v>
      </c>
    </row>
    <row r="150" spans="1:9" hidden="1" x14ac:dyDescent="0.25">
      <c r="A150" s="80" t="s">
        <v>238</v>
      </c>
      <c r="B150" s="81">
        <v>45869</v>
      </c>
      <c r="C150" s="80" t="s">
        <v>122</v>
      </c>
      <c r="D150" s="80" t="s">
        <v>278</v>
      </c>
      <c r="E150" s="77">
        <v>136.5</v>
      </c>
      <c r="F150" s="77">
        <v>0</v>
      </c>
      <c r="G150" s="77">
        <v>136.5</v>
      </c>
      <c r="H150" s="80"/>
      <c r="I150" s="27" t="s">
        <v>822</v>
      </c>
    </row>
    <row r="151" spans="1:9" hidden="1" x14ac:dyDescent="0.25">
      <c r="A151" s="80" t="s">
        <v>238</v>
      </c>
      <c r="B151" s="81">
        <v>45883</v>
      </c>
      <c r="C151" s="80" t="s">
        <v>122</v>
      </c>
      <c r="D151" s="80" t="s">
        <v>279</v>
      </c>
      <c r="E151" s="77">
        <v>608</v>
      </c>
      <c r="F151" s="77">
        <v>0</v>
      </c>
      <c r="G151" s="77">
        <v>608</v>
      </c>
      <c r="H151" s="80"/>
      <c r="I151" s="27" t="s">
        <v>822</v>
      </c>
    </row>
    <row r="152" spans="1:9" hidden="1" x14ac:dyDescent="0.25">
      <c r="A152" s="80" t="s">
        <v>238</v>
      </c>
      <c r="B152" s="81">
        <v>45883</v>
      </c>
      <c r="C152" s="80" t="s">
        <v>122</v>
      </c>
      <c r="D152" s="80" t="s">
        <v>280</v>
      </c>
      <c r="E152" s="77">
        <v>89</v>
      </c>
      <c r="F152" s="77">
        <v>0</v>
      </c>
      <c r="G152" s="77">
        <v>89</v>
      </c>
      <c r="H152" s="80"/>
      <c r="I152" s="27" t="s">
        <v>822</v>
      </c>
    </row>
    <row r="153" spans="1:9" hidden="1" x14ac:dyDescent="0.25">
      <c r="A153" s="80" t="s">
        <v>238</v>
      </c>
      <c r="B153" s="81">
        <v>45884</v>
      </c>
      <c r="C153" s="80" t="s">
        <v>122</v>
      </c>
      <c r="D153" s="80" t="s">
        <v>281</v>
      </c>
      <c r="E153" s="77">
        <v>149.25</v>
      </c>
      <c r="F153" s="77">
        <v>0</v>
      </c>
      <c r="G153" s="77">
        <v>149.25</v>
      </c>
      <c r="H153" s="80"/>
      <c r="I153" s="27" t="s">
        <v>822</v>
      </c>
    </row>
    <row r="154" spans="1:9" hidden="1" x14ac:dyDescent="0.25">
      <c r="A154" s="80" t="s">
        <v>238</v>
      </c>
      <c r="B154" s="81">
        <v>45891</v>
      </c>
      <c r="C154" s="80" t="s">
        <v>122</v>
      </c>
      <c r="D154" s="80" t="s">
        <v>282</v>
      </c>
      <c r="E154" s="77">
        <v>24.14</v>
      </c>
      <c r="F154" s="77">
        <v>0</v>
      </c>
      <c r="G154" s="77">
        <v>24.14</v>
      </c>
      <c r="H154" s="80"/>
      <c r="I154" s="27" t="s">
        <v>822</v>
      </c>
    </row>
    <row r="155" spans="1:9" hidden="1" x14ac:dyDescent="0.25">
      <c r="A155" s="80" t="s">
        <v>238</v>
      </c>
      <c r="B155" s="81">
        <v>45915</v>
      </c>
      <c r="C155" s="80" t="s">
        <v>122</v>
      </c>
      <c r="D155" s="80" t="s">
        <v>283</v>
      </c>
      <c r="E155" s="77">
        <v>563</v>
      </c>
      <c r="F155" s="77">
        <v>0</v>
      </c>
      <c r="G155" s="77">
        <v>563</v>
      </c>
      <c r="H155" s="80"/>
      <c r="I155" s="27" t="s">
        <v>822</v>
      </c>
    </row>
    <row r="156" spans="1:9" hidden="1" x14ac:dyDescent="0.25">
      <c r="A156" s="80" t="s">
        <v>238</v>
      </c>
      <c r="B156" s="81">
        <v>45915</v>
      </c>
      <c r="C156" s="80" t="s">
        <v>122</v>
      </c>
      <c r="D156" s="80" t="s">
        <v>284</v>
      </c>
      <c r="E156" s="77">
        <v>89</v>
      </c>
      <c r="F156" s="77">
        <v>0</v>
      </c>
      <c r="G156" s="77">
        <v>89</v>
      </c>
      <c r="H156" s="80"/>
      <c r="I156" s="27" t="s">
        <v>822</v>
      </c>
    </row>
    <row r="157" spans="1:9" hidden="1" x14ac:dyDescent="0.25">
      <c r="A157" s="80" t="s">
        <v>238</v>
      </c>
      <c r="B157" s="81">
        <v>45915</v>
      </c>
      <c r="C157" s="80" t="s">
        <v>122</v>
      </c>
      <c r="D157" s="80" t="s">
        <v>285</v>
      </c>
      <c r="E157" s="77">
        <v>149.25</v>
      </c>
      <c r="F157" s="77">
        <v>0</v>
      </c>
      <c r="G157" s="77">
        <v>149.25</v>
      </c>
      <c r="H157" s="80"/>
      <c r="I157" s="27" t="s">
        <v>822</v>
      </c>
    </row>
    <row r="158" spans="1:9" hidden="1" x14ac:dyDescent="0.25">
      <c r="A158" s="80" t="s">
        <v>238</v>
      </c>
      <c r="B158" s="81">
        <v>45925</v>
      </c>
      <c r="C158" s="80" t="s">
        <v>122</v>
      </c>
      <c r="D158" s="80" t="s">
        <v>286</v>
      </c>
      <c r="E158" s="77">
        <v>23.88</v>
      </c>
      <c r="F158" s="77">
        <v>0</v>
      </c>
      <c r="G158" s="77">
        <v>23.88</v>
      </c>
      <c r="H158" s="80"/>
      <c r="I158" s="27" t="s">
        <v>822</v>
      </c>
    </row>
    <row r="159" spans="1:9" hidden="1" x14ac:dyDescent="0.25">
      <c r="A159" s="80" t="s">
        <v>238</v>
      </c>
      <c r="B159" s="81">
        <v>45931</v>
      </c>
      <c r="C159" s="80" t="s">
        <v>122</v>
      </c>
      <c r="D159" s="80" t="s">
        <v>287</v>
      </c>
      <c r="E159" s="77">
        <v>92</v>
      </c>
      <c r="F159" s="77">
        <v>0</v>
      </c>
      <c r="G159" s="77">
        <v>92</v>
      </c>
      <c r="H159" s="80"/>
      <c r="I159" s="27" t="s">
        <v>822</v>
      </c>
    </row>
    <row r="160" spans="1:9" hidden="1" x14ac:dyDescent="0.25">
      <c r="A160" s="80" t="s">
        <v>238</v>
      </c>
      <c r="B160" s="81">
        <v>45936</v>
      </c>
      <c r="C160" s="80" t="s">
        <v>122</v>
      </c>
      <c r="D160" s="80" t="s">
        <v>288</v>
      </c>
      <c r="E160" s="77">
        <v>471</v>
      </c>
      <c r="F160" s="77">
        <v>0</v>
      </c>
      <c r="G160" s="77">
        <v>471</v>
      </c>
      <c r="H160" s="80" t="s">
        <v>237</v>
      </c>
      <c r="I160" s="27" t="s">
        <v>822</v>
      </c>
    </row>
    <row r="161" spans="1:9" hidden="1" x14ac:dyDescent="0.25">
      <c r="A161" s="80" t="s">
        <v>238</v>
      </c>
      <c r="B161" s="81">
        <v>45945</v>
      </c>
      <c r="C161" s="80" t="s">
        <v>122</v>
      </c>
      <c r="D161" s="80" t="s">
        <v>289</v>
      </c>
      <c r="E161" s="77">
        <v>719</v>
      </c>
      <c r="F161" s="77">
        <v>0</v>
      </c>
      <c r="G161" s="77">
        <v>719</v>
      </c>
      <c r="H161" s="80"/>
      <c r="I161" s="27" t="s">
        <v>822</v>
      </c>
    </row>
    <row r="162" spans="1:9" hidden="1" x14ac:dyDescent="0.25">
      <c r="A162" s="80" t="s">
        <v>238</v>
      </c>
      <c r="B162" s="81">
        <v>45945</v>
      </c>
      <c r="C162" s="80" t="s">
        <v>122</v>
      </c>
      <c r="D162" s="80" t="s">
        <v>290</v>
      </c>
      <c r="E162" s="77">
        <v>149.25</v>
      </c>
      <c r="F162" s="77">
        <v>0</v>
      </c>
      <c r="G162" s="77">
        <v>149.25</v>
      </c>
      <c r="H162" s="80"/>
      <c r="I162" s="27" t="s">
        <v>822</v>
      </c>
    </row>
    <row r="163" spans="1:9" hidden="1" x14ac:dyDescent="0.25">
      <c r="A163" s="80" t="s">
        <v>238</v>
      </c>
      <c r="B163" s="81">
        <v>45945</v>
      </c>
      <c r="C163" s="80" t="s">
        <v>122</v>
      </c>
      <c r="D163" s="80" t="s">
        <v>291</v>
      </c>
      <c r="E163" s="77">
        <v>89</v>
      </c>
      <c r="F163" s="77">
        <v>0</v>
      </c>
      <c r="G163" s="77">
        <v>89</v>
      </c>
      <c r="H163" s="80"/>
      <c r="I163" s="27" t="s">
        <v>822</v>
      </c>
    </row>
    <row r="164" spans="1:9" hidden="1" x14ac:dyDescent="0.25">
      <c r="A164" s="80" t="s">
        <v>238</v>
      </c>
      <c r="B164" s="81">
        <v>45952</v>
      </c>
      <c r="C164" s="80" t="s">
        <v>122</v>
      </c>
      <c r="D164" s="80" t="s">
        <v>292</v>
      </c>
      <c r="E164" s="77">
        <v>24.14</v>
      </c>
      <c r="F164" s="77">
        <v>0</v>
      </c>
      <c r="G164" s="77">
        <v>24.14</v>
      </c>
      <c r="H164" s="80"/>
      <c r="I164" s="27" t="s">
        <v>822</v>
      </c>
    </row>
    <row r="165" spans="1:9" hidden="1" x14ac:dyDescent="0.25">
      <c r="A165" s="80" t="s">
        <v>238</v>
      </c>
      <c r="B165" s="81">
        <v>45966</v>
      </c>
      <c r="C165" s="80" t="s">
        <v>122</v>
      </c>
      <c r="D165" s="80" t="s">
        <v>293</v>
      </c>
      <c r="E165" s="77">
        <v>20575</v>
      </c>
      <c r="F165" s="77">
        <v>0</v>
      </c>
      <c r="G165" s="77">
        <v>20575</v>
      </c>
      <c r="H165" s="80"/>
      <c r="I165" s="27" t="s">
        <v>822</v>
      </c>
    </row>
    <row r="166" spans="1:9" hidden="1" x14ac:dyDescent="0.25">
      <c r="A166" s="80" t="s">
        <v>238</v>
      </c>
      <c r="B166" s="81">
        <v>45975</v>
      </c>
      <c r="C166" s="80" t="s">
        <v>122</v>
      </c>
      <c r="D166" s="80" t="s">
        <v>294</v>
      </c>
      <c r="E166" s="77">
        <v>596</v>
      </c>
      <c r="F166" s="77">
        <v>0</v>
      </c>
      <c r="G166" s="77">
        <v>596</v>
      </c>
      <c r="H166" s="80"/>
      <c r="I166" s="27" t="s">
        <v>822</v>
      </c>
    </row>
    <row r="167" spans="1:9" hidden="1" x14ac:dyDescent="0.25">
      <c r="A167" s="80" t="s">
        <v>238</v>
      </c>
      <c r="B167" s="81">
        <v>45975</v>
      </c>
      <c r="C167" s="80" t="s">
        <v>122</v>
      </c>
      <c r="D167" s="80" t="s">
        <v>295</v>
      </c>
      <c r="E167" s="77">
        <v>89</v>
      </c>
      <c r="F167" s="77">
        <v>0</v>
      </c>
      <c r="G167" s="77">
        <v>89</v>
      </c>
      <c r="H167" s="80"/>
      <c r="I167" s="27" t="s">
        <v>822</v>
      </c>
    </row>
    <row r="168" spans="1:9" hidden="1" x14ac:dyDescent="0.25">
      <c r="A168" s="80" t="s">
        <v>238</v>
      </c>
      <c r="B168" s="81">
        <v>45976</v>
      </c>
      <c r="C168" s="80" t="s">
        <v>122</v>
      </c>
      <c r="D168" s="80" t="s">
        <v>296</v>
      </c>
      <c r="E168" s="77">
        <v>149.25</v>
      </c>
      <c r="F168" s="77">
        <v>0</v>
      </c>
      <c r="G168" s="77">
        <v>149.25</v>
      </c>
      <c r="H168" s="80"/>
      <c r="I168" s="27" t="s">
        <v>822</v>
      </c>
    </row>
    <row r="169" spans="1:9" hidden="1" x14ac:dyDescent="0.25">
      <c r="A169" s="80" t="s">
        <v>297</v>
      </c>
      <c r="B169" s="81">
        <v>45658</v>
      </c>
      <c r="C169" s="80" t="s">
        <v>122</v>
      </c>
      <c r="D169" s="80" t="s">
        <v>298</v>
      </c>
      <c r="E169" s="77">
        <v>566</v>
      </c>
      <c r="F169" s="77">
        <v>0</v>
      </c>
      <c r="G169" s="77">
        <v>566</v>
      </c>
      <c r="H169" s="80" t="s">
        <v>243</v>
      </c>
      <c r="I169" s="27" t="s">
        <v>37</v>
      </c>
    </row>
    <row r="170" spans="1:9" hidden="1" x14ac:dyDescent="0.25">
      <c r="A170" s="80" t="s">
        <v>297</v>
      </c>
      <c r="B170" s="81">
        <v>45704</v>
      </c>
      <c r="C170" s="80" t="s">
        <v>122</v>
      </c>
      <c r="D170" s="80" t="s">
        <v>299</v>
      </c>
      <c r="E170" s="77">
        <v>480</v>
      </c>
      <c r="F170" s="77">
        <v>0</v>
      </c>
      <c r="G170" s="77">
        <v>480</v>
      </c>
      <c r="H170" s="80"/>
      <c r="I170" s="27" t="s">
        <v>37</v>
      </c>
    </row>
    <row r="171" spans="1:9" hidden="1" x14ac:dyDescent="0.25">
      <c r="A171" s="80" t="s">
        <v>300</v>
      </c>
      <c r="B171" s="81">
        <v>45680</v>
      </c>
      <c r="C171" s="80" t="s">
        <v>301</v>
      </c>
      <c r="D171" s="80" t="s">
        <v>302</v>
      </c>
      <c r="E171" s="77">
        <v>16.61</v>
      </c>
      <c r="F171" s="77">
        <v>0</v>
      </c>
      <c r="G171" s="77">
        <v>16.61</v>
      </c>
      <c r="H171" s="80"/>
      <c r="I171" s="27" t="s">
        <v>37</v>
      </c>
    </row>
    <row r="172" spans="1:9" hidden="1" x14ac:dyDescent="0.25">
      <c r="A172" s="80" t="s">
        <v>300</v>
      </c>
      <c r="B172" s="81">
        <v>45711</v>
      </c>
      <c r="C172" s="80" t="s">
        <v>301</v>
      </c>
      <c r="D172" s="80" t="s">
        <v>302</v>
      </c>
      <c r="E172" s="77">
        <v>16.61</v>
      </c>
      <c r="F172" s="77">
        <v>0</v>
      </c>
      <c r="G172" s="77">
        <v>16.61</v>
      </c>
      <c r="H172" s="80"/>
      <c r="I172" s="27" t="s">
        <v>37</v>
      </c>
    </row>
    <row r="173" spans="1:9" hidden="1" x14ac:dyDescent="0.25">
      <c r="A173" s="80" t="s">
        <v>300</v>
      </c>
      <c r="B173" s="81">
        <v>45739</v>
      </c>
      <c r="C173" s="80" t="s">
        <v>301</v>
      </c>
      <c r="D173" s="80" t="s">
        <v>302</v>
      </c>
      <c r="E173" s="77">
        <v>16.61</v>
      </c>
      <c r="F173" s="77">
        <v>0</v>
      </c>
      <c r="G173" s="77">
        <v>16.61</v>
      </c>
      <c r="H173" s="80"/>
      <c r="I173" s="27" t="s">
        <v>37</v>
      </c>
    </row>
    <row r="174" spans="1:9" hidden="1" x14ac:dyDescent="0.25">
      <c r="A174" s="80" t="s">
        <v>300</v>
      </c>
      <c r="B174" s="81">
        <v>45770</v>
      </c>
      <c r="C174" s="80" t="s">
        <v>301</v>
      </c>
      <c r="D174" s="80" t="s">
        <v>302</v>
      </c>
      <c r="E174" s="77">
        <v>16.61</v>
      </c>
      <c r="F174" s="77">
        <v>0</v>
      </c>
      <c r="G174" s="77">
        <v>16.61</v>
      </c>
      <c r="H174" s="80"/>
      <c r="I174" s="27" t="s">
        <v>37</v>
      </c>
    </row>
    <row r="175" spans="1:9" hidden="1" x14ac:dyDescent="0.25">
      <c r="A175" s="80" t="s">
        <v>300</v>
      </c>
      <c r="B175" s="81">
        <v>45800</v>
      </c>
      <c r="C175" s="80" t="s">
        <v>301</v>
      </c>
      <c r="D175" s="80" t="s">
        <v>302</v>
      </c>
      <c r="E175" s="77">
        <v>16.61</v>
      </c>
      <c r="F175" s="77">
        <v>0</v>
      </c>
      <c r="G175" s="77">
        <v>16.61</v>
      </c>
      <c r="H175" s="80"/>
      <c r="I175" s="27" t="s">
        <v>37</v>
      </c>
    </row>
    <row r="176" spans="1:9" hidden="1" x14ac:dyDescent="0.25">
      <c r="A176" s="80" t="s">
        <v>300</v>
      </c>
      <c r="B176" s="81">
        <v>45831</v>
      </c>
      <c r="C176" s="80" t="s">
        <v>301</v>
      </c>
      <c r="D176" s="80" t="s">
        <v>302</v>
      </c>
      <c r="E176" s="77">
        <v>16.61</v>
      </c>
      <c r="F176" s="77">
        <v>0</v>
      </c>
      <c r="G176" s="77">
        <v>16.61</v>
      </c>
      <c r="H176" s="80"/>
      <c r="I176" s="27" t="s">
        <v>37</v>
      </c>
    </row>
    <row r="177" spans="1:9" hidden="1" x14ac:dyDescent="0.25">
      <c r="A177" s="80" t="s">
        <v>300</v>
      </c>
      <c r="B177" s="81">
        <v>45861</v>
      </c>
      <c r="C177" s="80" t="s">
        <v>301</v>
      </c>
      <c r="D177" s="80" t="s">
        <v>302</v>
      </c>
      <c r="E177" s="77">
        <v>16.61</v>
      </c>
      <c r="F177" s="77">
        <v>0</v>
      </c>
      <c r="G177" s="77">
        <v>16.61</v>
      </c>
      <c r="H177" s="80"/>
      <c r="I177" s="27" t="s">
        <v>37</v>
      </c>
    </row>
    <row r="178" spans="1:9" hidden="1" x14ac:dyDescent="0.25">
      <c r="A178" s="80" t="s">
        <v>300</v>
      </c>
      <c r="B178" s="81">
        <v>45892</v>
      </c>
      <c r="C178" s="80" t="s">
        <v>301</v>
      </c>
      <c r="D178" s="80" t="s">
        <v>302</v>
      </c>
      <c r="E178" s="77">
        <v>16.61</v>
      </c>
      <c r="F178" s="77">
        <v>0</v>
      </c>
      <c r="G178" s="77">
        <v>16.61</v>
      </c>
      <c r="H178" s="80"/>
      <c r="I178" s="27" t="s">
        <v>37</v>
      </c>
    </row>
    <row r="179" spans="1:9" hidden="1" x14ac:dyDescent="0.25">
      <c r="A179" s="80" t="s">
        <v>300</v>
      </c>
      <c r="B179" s="81">
        <v>45923</v>
      </c>
      <c r="C179" s="80" t="s">
        <v>301</v>
      </c>
      <c r="D179" s="80" t="s">
        <v>302</v>
      </c>
      <c r="E179" s="77">
        <v>16.61</v>
      </c>
      <c r="F179" s="77">
        <v>0</v>
      </c>
      <c r="G179" s="77">
        <v>16.61</v>
      </c>
      <c r="H179" s="80"/>
      <c r="I179" s="27" t="s">
        <v>37</v>
      </c>
    </row>
    <row r="180" spans="1:9" hidden="1" x14ac:dyDescent="0.25">
      <c r="A180" s="80" t="s">
        <v>300</v>
      </c>
      <c r="B180" s="81">
        <v>45953</v>
      </c>
      <c r="C180" s="80" t="s">
        <v>301</v>
      </c>
      <c r="D180" s="80" t="s">
        <v>302</v>
      </c>
      <c r="E180" s="77">
        <v>16.61</v>
      </c>
      <c r="F180" s="77">
        <v>0</v>
      </c>
      <c r="G180" s="77">
        <v>16.61</v>
      </c>
      <c r="H180" s="80"/>
      <c r="I180" s="27" t="s">
        <v>37</v>
      </c>
    </row>
    <row r="181" spans="1:9" hidden="1" x14ac:dyDescent="0.25">
      <c r="A181" s="80" t="s">
        <v>300</v>
      </c>
      <c r="B181" s="81">
        <v>45984</v>
      </c>
      <c r="C181" s="80" t="s">
        <v>301</v>
      </c>
      <c r="D181" s="80" t="s">
        <v>302</v>
      </c>
      <c r="E181" s="77">
        <v>16.61</v>
      </c>
      <c r="F181" s="77">
        <v>0</v>
      </c>
      <c r="G181" s="77">
        <v>16.61</v>
      </c>
      <c r="H181" s="80"/>
      <c r="I181" s="27" t="s">
        <v>37</v>
      </c>
    </row>
    <row r="182" spans="1:9" hidden="1" x14ac:dyDescent="0.25">
      <c r="A182" s="80" t="s">
        <v>300</v>
      </c>
      <c r="B182" s="81">
        <v>46014</v>
      </c>
      <c r="C182" s="80" t="s">
        <v>301</v>
      </c>
      <c r="D182" s="80" t="s">
        <v>302</v>
      </c>
      <c r="E182" s="77">
        <v>16.61</v>
      </c>
      <c r="F182" s="77">
        <v>0</v>
      </c>
      <c r="G182" s="77">
        <v>16.61</v>
      </c>
      <c r="H182" s="80"/>
      <c r="I182" s="27" t="s">
        <v>37</v>
      </c>
    </row>
    <row r="183" spans="1:9" hidden="1" x14ac:dyDescent="0.25">
      <c r="A183" s="80" t="s">
        <v>303</v>
      </c>
      <c r="B183" s="81">
        <v>45658</v>
      </c>
      <c r="C183" s="80" t="s">
        <v>122</v>
      </c>
      <c r="D183" s="80" t="s">
        <v>304</v>
      </c>
      <c r="E183" s="77">
        <v>1657.2</v>
      </c>
      <c r="F183" s="77">
        <v>0</v>
      </c>
      <c r="G183" s="77">
        <v>1657.2</v>
      </c>
      <c r="H183" s="80"/>
      <c r="I183" s="27" t="s">
        <v>37</v>
      </c>
    </row>
    <row r="184" spans="1:9" hidden="1" x14ac:dyDescent="0.25">
      <c r="A184" s="80" t="s">
        <v>303</v>
      </c>
      <c r="B184" s="81">
        <v>45658</v>
      </c>
      <c r="C184" s="80" t="s">
        <v>122</v>
      </c>
      <c r="D184" s="80" t="s">
        <v>305</v>
      </c>
      <c r="E184" s="77">
        <v>140.4</v>
      </c>
      <c r="F184" s="77">
        <v>0</v>
      </c>
      <c r="G184" s="77">
        <v>140.4</v>
      </c>
      <c r="H184" s="80"/>
      <c r="I184" s="27" t="s">
        <v>37</v>
      </c>
    </row>
    <row r="185" spans="1:9" hidden="1" x14ac:dyDescent="0.25">
      <c r="A185" s="80" t="s">
        <v>303</v>
      </c>
      <c r="B185" s="81">
        <v>45685</v>
      </c>
      <c r="C185" s="80" t="s">
        <v>122</v>
      </c>
      <c r="D185" s="80" t="s">
        <v>306</v>
      </c>
      <c r="E185" s="77">
        <v>1418.22</v>
      </c>
      <c r="F185" s="77">
        <v>0</v>
      </c>
      <c r="G185" s="77">
        <v>1418.22</v>
      </c>
      <c r="H185" s="80" t="s">
        <v>243</v>
      </c>
      <c r="I185" s="27" t="s">
        <v>37</v>
      </c>
    </row>
    <row r="186" spans="1:9" hidden="1" x14ac:dyDescent="0.25">
      <c r="A186" s="80" t="s">
        <v>303</v>
      </c>
      <c r="B186" s="81">
        <v>45695</v>
      </c>
      <c r="C186" s="80" t="s">
        <v>122</v>
      </c>
      <c r="D186" s="80" t="s">
        <v>307</v>
      </c>
      <c r="E186" s="77">
        <v>0</v>
      </c>
      <c r="F186" s="77">
        <v>109.2</v>
      </c>
      <c r="G186" s="77">
        <v>-109.2</v>
      </c>
      <c r="H186" s="80"/>
      <c r="I186" s="27" t="s">
        <v>37</v>
      </c>
    </row>
    <row r="187" spans="1:9" hidden="1" x14ac:dyDescent="0.25">
      <c r="A187" s="80" t="s">
        <v>303</v>
      </c>
      <c r="B187" s="81">
        <v>45696</v>
      </c>
      <c r="C187" s="80" t="s">
        <v>122</v>
      </c>
      <c r="D187" s="80" t="s">
        <v>308</v>
      </c>
      <c r="E187" s="77">
        <v>873.2</v>
      </c>
      <c r="F187" s="77">
        <v>0</v>
      </c>
      <c r="G187" s="77">
        <v>873.2</v>
      </c>
      <c r="H187" s="80"/>
      <c r="I187" s="27" t="s">
        <v>37</v>
      </c>
    </row>
    <row r="188" spans="1:9" hidden="1" x14ac:dyDescent="0.25">
      <c r="A188" s="80" t="s">
        <v>303</v>
      </c>
      <c r="B188" s="81">
        <v>45706</v>
      </c>
      <c r="C188" s="80" t="s">
        <v>309</v>
      </c>
      <c r="D188" s="80" t="s">
        <v>310</v>
      </c>
      <c r="E188" s="77">
        <v>0</v>
      </c>
      <c r="F188" s="77">
        <v>1418.22</v>
      </c>
      <c r="G188" s="77">
        <v>-1418.22</v>
      </c>
      <c r="H188" s="80"/>
      <c r="I188" s="27" t="s">
        <v>37</v>
      </c>
    </row>
    <row r="189" spans="1:9" hidden="1" x14ac:dyDescent="0.25">
      <c r="A189" s="80" t="s">
        <v>311</v>
      </c>
      <c r="B189" s="81">
        <v>45716</v>
      </c>
      <c r="C189" s="80" t="s">
        <v>122</v>
      </c>
      <c r="D189" s="80" t="s">
        <v>312</v>
      </c>
      <c r="E189" s="77">
        <v>746.95</v>
      </c>
      <c r="F189" s="77">
        <v>0</v>
      </c>
      <c r="G189" s="77">
        <v>746.95</v>
      </c>
      <c r="H189" s="80" t="s">
        <v>243</v>
      </c>
      <c r="I189" s="27" t="s">
        <v>37</v>
      </c>
    </row>
    <row r="190" spans="1:9" hidden="1" x14ac:dyDescent="0.25">
      <c r="A190" s="80" t="s">
        <v>311</v>
      </c>
      <c r="B190" s="81">
        <v>45783</v>
      </c>
      <c r="C190" s="80" t="s">
        <v>122</v>
      </c>
      <c r="D190" s="80" t="s">
        <v>313</v>
      </c>
      <c r="E190" s="77">
        <v>0</v>
      </c>
      <c r="F190" s="77">
        <v>11.47</v>
      </c>
      <c r="G190" s="77">
        <v>-11.47</v>
      </c>
      <c r="H190" s="80" t="s">
        <v>243</v>
      </c>
      <c r="I190" s="27" t="s">
        <v>37</v>
      </c>
    </row>
    <row r="191" spans="1:9" hidden="1" x14ac:dyDescent="0.25">
      <c r="A191" s="80" t="s">
        <v>311</v>
      </c>
      <c r="B191" s="81">
        <v>45783</v>
      </c>
      <c r="C191" s="80" t="s">
        <v>122</v>
      </c>
      <c r="D191" s="80" t="s">
        <v>314</v>
      </c>
      <c r="E191" s="77">
        <v>1073.18</v>
      </c>
      <c r="F191" s="77">
        <v>0</v>
      </c>
      <c r="G191" s="77">
        <v>1073.18</v>
      </c>
      <c r="H191" s="80" t="s">
        <v>243</v>
      </c>
      <c r="I191" s="27" t="s">
        <v>37</v>
      </c>
    </row>
    <row r="192" spans="1:9" hidden="1" x14ac:dyDescent="0.25">
      <c r="A192" s="80" t="s">
        <v>311</v>
      </c>
      <c r="B192" s="81">
        <v>45804</v>
      </c>
      <c r="C192" s="80" t="s">
        <v>122</v>
      </c>
      <c r="D192" s="80" t="s">
        <v>312</v>
      </c>
      <c r="E192" s="77">
        <v>112.69</v>
      </c>
      <c r="F192" s="77">
        <v>0</v>
      </c>
      <c r="G192" s="77">
        <v>112.69</v>
      </c>
      <c r="H192" s="80" t="s">
        <v>243</v>
      </c>
      <c r="I192" s="27" t="s">
        <v>37</v>
      </c>
    </row>
    <row r="193" spans="1:9" hidden="1" x14ac:dyDescent="0.25">
      <c r="A193" s="80" t="s">
        <v>311</v>
      </c>
      <c r="B193" s="81">
        <v>45804</v>
      </c>
      <c r="C193" s="80" t="s">
        <v>122</v>
      </c>
      <c r="D193" s="80" t="s">
        <v>314</v>
      </c>
      <c r="E193" s="77">
        <v>23.4</v>
      </c>
      <c r="F193" s="77">
        <v>0</v>
      </c>
      <c r="G193" s="77">
        <v>23.4</v>
      </c>
      <c r="H193" s="80" t="s">
        <v>243</v>
      </c>
      <c r="I193" s="27" t="s">
        <v>37</v>
      </c>
    </row>
    <row r="194" spans="1:9" hidden="1" x14ac:dyDescent="0.25">
      <c r="A194" s="80" t="s">
        <v>311</v>
      </c>
      <c r="B194" s="81">
        <v>45856</v>
      </c>
      <c r="C194" s="80" t="s">
        <v>122</v>
      </c>
      <c r="D194" s="80" t="s">
        <v>314</v>
      </c>
      <c r="E194" s="77">
        <v>25.33</v>
      </c>
      <c r="F194" s="77">
        <v>0</v>
      </c>
      <c r="G194" s="77">
        <v>25.33</v>
      </c>
      <c r="H194" s="80" t="s">
        <v>243</v>
      </c>
      <c r="I194" s="27" t="s">
        <v>37</v>
      </c>
    </row>
    <row r="195" spans="1:9" hidden="1" x14ac:dyDescent="0.25">
      <c r="A195" s="80" t="s">
        <v>315</v>
      </c>
      <c r="B195" s="81">
        <v>45838</v>
      </c>
      <c r="C195" s="80" t="s">
        <v>122</v>
      </c>
      <c r="D195" s="80" t="s">
        <v>316</v>
      </c>
      <c r="E195" s="77">
        <v>340</v>
      </c>
      <c r="F195" s="77">
        <v>0</v>
      </c>
      <c r="G195" s="77">
        <v>340</v>
      </c>
      <c r="H195" s="80"/>
      <c r="I195" s="27" t="s">
        <v>821</v>
      </c>
    </row>
    <row r="196" spans="1:9" hidden="1" x14ac:dyDescent="0.25">
      <c r="A196" s="80" t="s">
        <v>317</v>
      </c>
      <c r="B196" s="81">
        <v>45825</v>
      </c>
      <c r="C196" s="80" t="s">
        <v>122</v>
      </c>
      <c r="D196" s="80" t="s">
        <v>318</v>
      </c>
      <c r="E196" s="77">
        <v>180</v>
      </c>
      <c r="F196" s="77">
        <v>0</v>
      </c>
      <c r="G196" s="77">
        <v>180</v>
      </c>
      <c r="H196" s="80"/>
      <c r="I196" s="27" t="s">
        <v>824</v>
      </c>
    </row>
    <row r="197" spans="1:9" hidden="1" x14ac:dyDescent="0.25">
      <c r="A197" s="80" t="s">
        <v>317</v>
      </c>
      <c r="B197" s="81">
        <v>45953</v>
      </c>
      <c r="C197" s="80" t="s">
        <v>122</v>
      </c>
      <c r="D197" s="80" t="s">
        <v>319</v>
      </c>
      <c r="E197" s="77">
        <v>110</v>
      </c>
      <c r="F197" s="77">
        <v>0</v>
      </c>
      <c r="G197" s="77">
        <v>110</v>
      </c>
      <c r="H197" s="80"/>
      <c r="I197" s="27" t="s">
        <v>824</v>
      </c>
    </row>
    <row r="198" spans="1:9" hidden="1" x14ac:dyDescent="0.25">
      <c r="A198" s="80" t="s">
        <v>320</v>
      </c>
      <c r="B198" s="81">
        <v>45697</v>
      </c>
      <c r="C198" s="80" t="s">
        <v>122</v>
      </c>
      <c r="D198" s="80" t="s">
        <v>321</v>
      </c>
      <c r="E198" s="77">
        <v>533.5</v>
      </c>
      <c r="F198" s="77">
        <v>0</v>
      </c>
      <c r="G198" s="77">
        <v>533.5</v>
      </c>
      <c r="H198" s="80"/>
      <c r="I198" s="27" t="s">
        <v>824</v>
      </c>
    </row>
    <row r="199" spans="1:9" hidden="1" x14ac:dyDescent="0.25">
      <c r="A199" s="80" t="s">
        <v>320</v>
      </c>
      <c r="B199" s="81">
        <v>45741</v>
      </c>
      <c r="C199" s="80" t="s">
        <v>122</v>
      </c>
      <c r="D199" s="80" t="s">
        <v>322</v>
      </c>
      <c r="E199" s="77">
        <v>600</v>
      </c>
      <c r="F199" s="77">
        <v>0</v>
      </c>
      <c r="G199" s="77">
        <v>600</v>
      </c>
      <c r="H199" s="27" t="s">
        <v>37</v>
      </c>
      <c r="I199" s="27" t="s">
        <v>824</v>
      </c>
    </row>
    <row r="200" spans="1:9" hidden="1" x14ac:dyDescent="0.25">
      <c r="A200" s="80" t="s">
        <v>320</v>
      </c>
      <c r="B200" s="81">
        <v>45746</v>
      </c>
      <c r="C200" s="80" t="s">
        <v>122</v>
      </c>
      <c r="D200" s="80" t="s">
        <v>323</v>
      </c>
      <c r="E200" s="77">
        <v>0</v>
      </c>
      <c r="F200" s="77">
        <v>7500</v>
      </c>
      <c r="G200" s="77">
        <v>-7500</v>
      </c>
      <c r="H200" s="80"/>
      <c r="I200" s="27" t="s">
        <v>824</v>
      </c>
    </row>
    <row r="201" spans="1:9" hidden="1" x14ac:dyDescent="0.25">
      <c r="A201" s="80" t="s">
        <v>320</v>
      </c>
      <c r="B201" s="81">
        <v>45750</v>
      </c>
      <c r="C201" s="80" t="s">
        <v>122</v>
      </c>
      <c r="D201" s="80" t="s">
        <v>324</v>
      </c>
      <c r="E201" s="77">
        <v>18000</v>
      </c>
      <c r="F201" s="77">
        <v>0</v>
      </c>
      <c r="G201" s="77">
        <v>18000</v>
      </c>
      <c r="H201" s="80" t="s">
        <v>243</v>
      </c>
      <c r="I201" s="27" t="s">
        <v>75</v>
      </c>
    </row>
    <row r="202" spans="1:9" hidden="1" x14ac:dyDescent="0.25">
      <c r="A202" s="80" t="s">
        <v>320</v>
      </c>
      <c r="B202" s="81">
        <v>45773</v>
      </c>
      <c r="C202" s="80" t="s">
        <v>122</v>
      </c>
      <c r="D202" s="80" t="s">
        <v>325</v>
      </c>
      <c r="E202" s="77">
        <v>600</v>
      </c>
      <c r="F202" s="77">
        <v>0</v>
      </c>
      <c r="G202" s="77">
        <v>600</v>
      </c>
      <c r="H202" s="80"/>
      <c r="I202" s="27" t="s">
        <v>823</v>
      </c>
    </row>
    <row r="203" spans="1:9" hidden="1" x14ac:dyDescent="0.25">
      <c r="A203" s="80" t="s">
        <v>320</v>
      </c>
      <c r="B203" s="81">
        <v>45804</v>
      </c>
      <c r="C203" s="80" t="s">
        <v>122</v>
      </c>
      <c r="D203" s="80" t="s">
        <v>326</v>
      </c>
      <c r="E203" s="77">
        <v>600</v>
      </c>
      <c r="F203" s="77">
        <v>0</v>
      </c>
      <c r="G203" s="77">
        <v>600</v>
      </c>
      <c r="H203" s="80"/>
      <c r="I203" s="27" t="s">
        <v>823</v>
      </c>
    </row>
    <row r="204" spans="1:9" hidden="1" x14ac:dyDescent="0.25">
      <c r="A204" s="80" t="s">
        <v>320</v>
      </c>
      <c r="B204" s="81">
        <v>45832</v>
      </c>
      <c r="C204" s="80" t="s">
        <v>122</v>
      </c>
      <c r="D204" s="80" t="s">
        <v>327</v>
      </c>
      <c r="E204" s="77">
        <v>600</v>
      </c>
      <c r="F204" s="77">
        <v>0</v>
      </c>
      <c r="G204" s="77">
        <v>600</v>
      </c>
      <c r="H204" s="80"/>
      <c r="I204" s="27" t="s">
        <v>823</v>
      </c>
    </row>
    <row r="205" spans="1:9" hidden="1" x14ac:dyDescent="0.25">
      <c r="A205" s="80" t="s">
        <v>320</v>
      </c>
      <c r="B205" s="81">
        <v>45933</v>
      </c>
      <c r="C205" s="80" t="s">
        <v>122</v>
      </c>
      <c r="D205" s="80" t="s">
        <v>328</v>
      </c>
      <c r="E205" s="77">
        <v>250</v>
      </c>
      <c r="F205" s="77">
        <v>0</v>
      </c>
      <c r="G205" s="77">
        <v>250</v>
      </c>
      <c r="H205" s="80"/>
      <c r="I205" s="27" t="s">
        <v>824</v>
      </c>
    </row>
    <row r="206" spans="1:9" hidden="1" x14ac:dyDescent="0.25">
      <c r="A206" s="80" t="s">
        <v>320</v>
      </c>
      <c r="B206" s="81">
        <v>45934</v>
      </c>
      <c r="C206" s="80" t="s">
        <v>122</v>
      </c>
      <c r="D206" s="80" t="s">
        <v>329</v>
      </c>
      <c r="E206" s="77">
        <v>498</v>
      </c>
      <c r="F206" s="77">
        <v>0</v>
      </c>
      <c r="G206" s="77">
        <v>498</v>
      </c>
      <c r="H206" s="80"/>
      <c r="I206" s="27" t="s">
        <v>824</v>
      </c>
    </row>
    <row r="207" spans="1:9" hidden="1" x14ac:dyDescent="0.25">
      <c r="A207" s="80" t="s">
        <v>320</v>
      </c>
      <c r="B207" s="81">
        <v>45940</v>
      </c>
      <c r="C207" s="80" t="s">
        <v>122</v>
      </c>
      <c r="D207" s="80" t="s">
        <v>330</v>
      </c>
      <c r="E207" s="77">
        <v>110</v>
      </c>
      <c r="F207" s="77">
        <v>0</v>
      </c>
      <c r="G207" s="77">
        <v>110</v>
      </c>
      <c r="H207" s="80"/>
      <c r="I207" s="27" t="s">
        <v>824</v>
      </c>
    </row>
    <row r="208" spans="1:9" hidden="1" x14ac:dyDescent="0.25">
      <c r="A208" s="80" t="s">
        <v>320</v>
      </c>
      <c r="B208" s="81">
        <v>45961</v>
      </c>
      <c r="C208" s="80" t="s">
        <v>122</v>
      </c>
      <c r="D208" s="80" t="s">
        <v>331</v>
      </c>
      <c r="E208" s="77">
        <v>749.98</v>
      </c>
      <c r="F208" s="77">
        <v>0</v>
      </c>
      <c r="G208" s="77">
        <v>749.98</v>
      </c>
      <c r="H208" s="80"/>
      <c r="I208" s="27" t="s">
        <v>824</v>
      </c>
    </row>
    <row r="209" spans="1:9" hidden="1" x14ac:dyDescent="0.25">
      <c r="A209" s="80" t="s">
        <v>320</v>
      </c>
      <c r="B209" s="81">
        <v>45961</v>
      </c>
      <c r="C209" s="80" t="s">
        <v>122</v>
      </c>
      <c r="D209" s="80" t="s">
        <v>332</v>
      </c>
      <c r="E209" s="77">
        <v>1232.1099999999999</v>
      </c>
      <c r="F209" s="77">
        <v>0</v>
      </c>
      <c r="G209" s="77">
        <v>1232.1099999999999</v>
      </c>
      <c r="H209" s="80"/>
      <c r="I209" s="27" t="s">
        <v>824</v>
      </c>
    </row>
    <row r="210" spans="1:9" hidden="1" x14ac:dyDescent="0.25">
      <c r="A210" s="80" t="s">
        <v>320</v>
      </c>
      <c r="B210" s="81">
        <v>45961</v>
      </c>
      <c r="C210" s="80" t="s">
        <v>122</v>
      </c>
      <c r="D210" s="80" t="s">
        <v>333</v>
      </c>
      <c r="E210" s="77">
        <v>0</v>
      </c>
      <c r="F210" s="77">
        <v>1232.1099999999999</v>
      </c>
      <c r="G210" s="77">
        <v>-1232.1099999999999</v>
      </c>
      <c r="H210" s="80"/>
      <c r="I210" s="27" t="s">
        <v>824</v>
      </c>
    </row>
    <row r="211" spans="1:9" hidden="1" x14ac:dyDescent="0.25">
      <c r="A211" s="80" t="s">
        <v>334</v>
      </c>
      <c r="B211" s="81">
        <v>45658</v>
      </c>
      <c r="C211" s="80" t="s">
        <v>230</v>
      </c>
      <c r="D211" s="80" t="s">
        <v>335</v>
      </c>
      <c r="E211" s="77">
        <v>0</v>
      </c>
      <c r="F211" s="77">
        <v>1277.8900000000001</v>
      </c>
      <c r="G211" s="77">
        <v>-1277.8900000000001</v>
      </c>
      <c r="H211" s="80"/>
      <c r="I211" s="27" t="s">
        <v>824</v>
      </c>
    </row>
    <row r="212" spans="1:9" hidden="1" x14ac:dyDescent="0.25">
      <c r="A212" s="80" t="s">
        <v>334</v>
      </c>
      <c r="B212" s="81">
        <v>45677</v>
      </c>
      <c r="C212" s="80" t="s">
        <v>122</v>
      </c>
      <c r="D212" s="80" t="s">
        <v>336</v>
      </c>
      <c r="E212" s="77">
        <v>1277.8900000000001</v>
      </c>
      <c r="F212" s="77">
        <v>0</v>
      </c>
      <c r="G212" s="77">
        <v>1277.8900000000001</v>
      </c>
      <c r="H212" s="80"/>
      <c r="I212" s="27" t="s">
        <v>824</v>
      </c>
    </row>
    <row r="213" spans="1:9" hidden="1" x14ac:dyDescent="0.25">
      <c r="A213" s="80" t="s">
        <v>334</v>
      </c>
      <c r="B213" s="81">
        <v>45777</v>
      </c>
      <c r="C213" s="80" t="s">
        <v>122</v>
      </c>
      <c r="D213" s="80" t="s">
        <v>337</v>
      </c>
      <c r="E213" s="77">
        <v>1000</v>
      </c>
      <c r="F213" s="77">
        <v>0</v>
      </c>
      <c r="G213" s="77">
        <v>1000</v>
      </c>
      <c r="H213" s="80" t="s">
        <v>243</v>
      </c>
      <c r="I213" s="27" t="s">
        <v>824</v>
      </c>
    </row>
    <row r="214" spans="1:9" hidden="1" x14ac:dyDescent="0.25">
      <c r="A214" s="80" t="s">
        <v>334</v>
      </c>
      <c r="B214" s="81">
        <v>45791</v>
      </c>
      <c r="C214" s="80" t="s">
        <v>122</v>
      </c>
      <c r="D214" s="80" t="s">
        <v>338</v>
      </c>
      <c r="E214" s="77">
        <v>1000</v>
      </c>
      <c r="F214" s="77">
        <v>0</v>
      </c>
      <c r="G214" s="77">
        <v>1000</v>
      </c>
      <c r="H214" s="80" t="s">
        <v>243</v>
      </c>
      <c r="I214" s="27" t="s">
        <v>824</v>
      </c>
    </row>
    <row r="215" spans="1:9" hidden="1" x14ac:dyDescent="0.25">
      <c r="A215" s="80" t="s">
        <v>334</v>
      </c>
      <c r="B215" s="81">
        <v>45821</v>
      </c>
      <c r="C215" s="80" t="s">
        <v>122</v>
      </c>
      <c r="D215" s="80" t="s">
        <v>339</v>
      </c>
      <c r="E215" s="77">
        <v>500</v>
      </c>
      <c r="F215" s="77">
        <v>0</v>
      </c>
      <c r="G215" s="77">
        <v>500</v>
      </c>
      <c r="H215" s="80"/>
      <c r="I215" s="27" t="s">
        <v>824</v>
      </c>
    </row>
    <row r="216" spans="1:9" hidden="1" x14ac:dyDescent="0.25">
      <c r="A216" s="80" t="s">
        <v>334</v>
      </c>
      <c r="B216" s="81">
        <v>45838</v>
      </c>
      <c r="C216" s="80" t="s">
        <v>122</v>
      </c>
      <c r="D216" s="80" t="s">
        <v>340</v>
      </c>
      <c r="E216" s="77">
        <v>660</v>
      </c>
      <c r="F216" s="77">
        <v>0</v>
      </c>
      <c r="G216" s="77">
        <v>660</v>
      </c>
      <c r="H216" s="80" t="s">
        <v>243</v>
      </c>
      <c r="I216" s="27" t="s">
        <v>824</v>
      </c>
    </row>
    <row r="217" spans="1:9" hidden="1" x14ac:dyDescent="0.25">
      <c r="A217" s="80" t="s">
        <v>334</v>
      </c>
      <c r="B217" s="81">
        <v>45853</v>
      </c>
      <c r="C217" s="80" t="s">
        <v>122</v>
      </c>
      <c r="D217" s="80" t="s">
        <v>341</v>
      </c>
      <c r="E217" s="77">
        <v>360</v>
      </c>
      <c r="F217" s="77">
        <v>0</v>
      </c>
      <c r="G217" s="77">
        <v>360</v>
      </c>
      <c r="H217" s="80" t="s">
        <v>243</v>
      </c>
      <c r="I217" s="27" t="s">
        <v>824</v>
      </c>
    </row>
    <row r="218" spans="1:9" hidden="1" x14ac:dyDescent="0.25">
      <c r="A218" s="80" t="s">
        <v>334</v>
      </c>
      <c r="B218" s="81">
        <v>45860</v>
      </c>
      <c r="C218" s="80" t="s">
        <v>122</v>
      </c>
      <c r="D218" s="80" t="s">
        <v>342</v>
      </c>
      <c r="E218" s="77">
        <v>1000</v>
      </c>
      <c r="F218" s="77">
        <v>0</v>
      </c>
      <c r="G218" s="77">
        <v>1000</v>
      </c>
      <c r="H218" s="80" t="s">
        <v>243</v>
      </c>
      <c r="I218" s="27" t="s">
        <v>824</v>
      </c>
    </row>
    <row r="219" spans="1:9" hidden="1" x14ac:dyDescent="0.25">
      <c r="A219" s="80" t="s">
        <v>334</v>
      </c>
      <c r="B219" s="81">
        <v>45926</v>
      </c>
      <c r="C219" s="80" t="s">
        <v>122</v>
      </c>
      <c r="D219" s="80" t="s">
        <v>343</v>
      </c>
      <c r="E219" s="77">
        <v>1200</v>
      </c>
      <c r="F219" s="77">
        <v>0</v>
      </c>
      <c r="G219" s="77">
        <v>1200</v>
      </c>
      <c r="H219" s="80" t="s">
        <v>243</v>
      </c>
      <c r="I219" s="27" t="s">
        <v>824</v>
      </c>
    </row>
    <row r="220" spans="1:9" hidden="1" x14ac:dyDescent="0.25">
      <c r="A220" s="80" t="s">
        <v>344</v>
      </c>
      <c r="B220" s="81">
        <v>45834</v>
      </c>
      <c r="C220" s="80" t="s">
        <v>122</v>
      </c>
      <c r="D220" s="80" t="s">
        <v>345</v>
      </c>
      <c r="E220" s="77">
        <v>3750</v>
      </c>
      <c r="F220" s="77">
        <v>0</v>
      </c>
      <c r="G220" s="77">
        <v>3750</v>
      </c>
      <c r="H220" s="80"/>
      <c r="I220" s="27" t="s">
        <v>824</v>
      </c>
    </row>
    <row r="221" spans="1:9" hidden="1" x14ac:dyDescent="0.25">
      <c r="A221" s="80" t="s">
        <v>346</v>
      </c>
      <c r="B221" s="81">
        <v>45712</v>
      </c>
      <c r="C221" s="80" t="s">
        <v>122</v>
      </c>
      <c r="D221" s="80" t="s">
        <v>347</v>
      </c>
      <c r="E221" s="77">
        <v>13.35</v>
      </c>
      <c r="F221" s="77">
        <v>0</v>
      </c>
      <c r="G221" s="77">
        <v>13.35</v>
      </c>
      <c r="H221" s="80"/>
      <c r="I221" s="27" t="s">
        <v>824</v>
      </c>
    </row>
    <row r="222" spans="1:9" hidden="1" x14ac:dyDescent="0.25">
      <c r="A222" s="80" t="s">
        <v>346</v>
      </c>
      <c r="B222" s="81">
        <v>45730</v>
      </c>
      <c r="C222" s="80" t="s">
        <v>122</v>
      </c>
      <c r="D222" s="80" t="s">
        <v>348</v>
      </c>
      <c r="E222" s="77">
        <v>82</v>
      </c>
      <c r="F222" s="77">
        <v>0</v>
      </c>
      <c r="G222" s="77">
        <v>82</v>
      </c>
      <c r="H222" s="80"/>
      <c r="I222" s="27" t="s">
        <v>824</v>
      </c>
    </row>
    <row r="223" spans="1:9" hidden="1" x14ac:dyDescent="0.25">
      <c r="A223" s="80" t="s">
        <v>346</v>
      </c>
      <c r="B223" s="81">
        <v>45733</v>
      </c>
      <c r="C223" s="80" t="s">
        <v>122</v>
      </c>
      <c r="D223" s="80" t="s">
        <v>349</v>
      </c>
      <c r="E223" s="77">
        <v>62.64</v>
      </c>
      <c r="F223" s="77">
        <v>0</v>
      </c>
      <c r="G223" s="77">
        <v>62.64</v>
      </c>
      <c r="H223" s="80"/>
      <c r="I223" s="27" t="s">
        <v>824</v>
      </c>
    </row>
    <row r="224" spans="1:9" hidden="1" x14ac:dyDescent="0.25">
      <c r="A224" s="80" t="s">
        <v>346</v>
      </c>
      <c r="B224" s="81">
        <v>45935</v>
      </c>
      <c r="C224" s="80" t="s">
        <v>122</v>
      </c>
      <c r="D224" s="80" t="s">
        <v>350</v>
      </c>
      <c r="E224" s="77">
        <v>44.63</v>
      </c>
      <c r="F224" s="77">
        <v>0</v>
      </c>
      <c r="G224" s="77">
        <v>44.63</v>
      </c>
      <c r="H224" s="80"/>
      <c r="I224" s="27" t="s">
        <v>824</v>
      </c>
    </row>
    <row r="225" spans="1:9" hidden="1" x14ac:dyDescent="0.25">
      <c r="A225" s="80" t="s">
        <v>346</v>
      </c>
      <c r="B225" s="81">
        <v>45939</v>
      </c>
      <c r="C225" s="80" t="s">
        <v>122</v>
      </c>
      <c r="D225" s="80" t="s">
        <v>351</v>
      </c>
      <c r="E225" s="77">
        <v>62.64</v>
      </c>
      <c r="F225" s="77">
        <v>0</v>
      </c>
      <c r="G225" s="77">
        <v>62.64</v>
      </c>
      <c r="H225" s="80"/>
      <c r="I225" s="27" t="s">
        <v>821</v>
      </c>
    </row>
    <row r="226" spans="1:9" hidden="1" x14ac:dyDescent="0.25">
      <c r="A226" s="80" t="s">
        <v>352</v>
      </c>
      <c r="B226" s="81">
        <v>45750</v>
      </c>
      <c r="C226" s="80" t="s">
        <v>122</v>
      </c>
      <c r="D226" s="80" t="s">
        <v>353</v>
      </c>
      <c r="E226" s="77">
        <v>175</v>
      </c>
      <c r="F226" s="77">
        <v>0</v>
      </c>
      <c r="G226" s="77">
        <v>175</v>
      </c>
      <c r="H226" s="80"/>
      <c r="I226" s="27" t="s">
        <v>821</v>
      </c>
    </row>
    <row r="227" spans="1:9" hidden="1" x14ac:dyDescent="0.25">
      <c r="A227" s="80" t="s">
        <v>352</v>
      </c>
      <c r="B227" s="81">
        <v>45811</v>
      </c>
      <c r="C227" s="80" t="s">
        <v>122</v>
      </c>
      <c r="D227" s="80" t="s">
        <v>354</v>
      </c>
      <c r="E227" s="77">
        <v>800</v>
      </c>
      <c r="F227" s="77">
        <v>0</v>
      </c>
      <c r="G227" s="77">
        <v>800</v>
      </c>
      <c r="H227" s="80"/>
      <c r="I227" s="27" t="s">
        <v>821</v>
      </c>
    </row>
    <row r="228" spans="1:9" hidden="1" x14ac:dyDescent="0.25">
      <c r="A228" s="80" t="s">
        <v>352</v>
      </c>
      <c r="B228" s="81">
        <v>45820</v>
      </c>
      <c r="C228" s="80" t="s">
        <v>122</v>
      </c>
      <c r="D228" s="80" t="s">
        <v>355</v>
      </c>
      <c r="E228" s="77">
        <v>800</v>
      </c>
      <c r="F228" s="77">
        <v>0</v>
      </c>
      <c r="G228" s="77">
        <v>800</v>
      </c>
      <c r="H228" s="80"/>
      <c r="I228" s="27" t="s">
        <v>821</v>
      </c>
    </row>
    <row r="229" spans="1:9" hidden="1" x14ac:dyDescent="0.25">
      <c r="A229" s="80" t="s">
        <v>352</v>
      </c>
      <c r="B229" s="81">
        <v>45884</v>
      </c>
      <c r="C229" s="80" t="s">
        <v>122</v>
      </c>
      <c r="D229" s="80" t="s">
        <v>356</v>
      </c>
      <c r="E229" s="77">
        <v>1900</v>
      </c>
      <c r="F229" s="77">
        <v>0</v>
      </c>
      <c r="G229" s="77">
        <v>1900</v>
      </c>
      <c r="H229" s="80"/>
      <c r="I229" s="27" t="s">
        <v>821</v>
      </c>
    </row>
    <row r="230" spans="1:9" hidden="1" x14ac:dyDescent="0.25">
      <c r="A230" s="80" t="s">
        <v>352</v>
      </c>
      <c r="B230" s="81">
        <v>45894</v>
      </c>
      <c r="C230" s="80" t="s">
        <v>122</v>
      </c>
      <c r="D230" s="80" t="s">
        <v>357</v>
      </c>
      <c r="E230" s="77">
        <v>810</v>
      </c>
      <c r="F230" s="77">
        <v>0</v>
      </c>
      <c r="G230" s="77">
        <v>810</v>
      </c>
      <c r="H230" s="80"/>
      <c r="I230" s="27" t="s">
        <v>821</v>
      </c>
    </row>
    <row r="231" spans="1:9" hidden="1" x14ac:dyDescent="0.25">
      <c r="A231" s="80" t="s">
        <v>358</v>
      </c>
      <c r="B231" s="81">
        <v>45918</v>
      </c>
      <c r="C231" s="80" t="s">
        <v>122</v>
      </c>
      <c r="D231" s="80" t="s">
        <v>359</v>
      </c>
      <c r="E231" s="77">
        <v>1000</v>
      </c>
      <c r="F231" s="77">
        <v>0</v>
      </c>
      <c r="G231" s="77">
        <v>1000</v>
      </c>
      <c r="H231" s="80"/>
      <c r="I231" s="27" t="s">
        <v>821</v>
      </c>
    </row>
    <row r="232" spans="1:9" hidden="1" x14ac:dyDescent="0.25">
      <c r="A232" s="80" t="s">
        <v>360</v>
      </c>
      <c r="B232" s="81">
        <v>45658</v>
      </c>
      <c r="C232" s="80" t="s">
        <v>230</v>
      </c>
      <c r="D232" s="80" t="s">
        <v>361</v>
      </c>
      <c r="E232" s="77">
        <v>5175</v>
      </c>
      <c r="F232" s="77">
        <v>0</v>
      </c>
      <c r="G232" s="77">
        <v>5175</v>
      </c>
      <c r="H232" s="80"/>
      <c r="I232" s="27" t="s">
        <v>823</v>
      </c>
    </row>
    <row r="233" spans="1:9" hidden="1" x14ac:dyDescent="0.25">
      <c r="A233" s="80" t="s">
        <v>360</v>
      </c>
      <c r="B233" s="81">
        <v>45658</v>
      </c>
      <c r="C233" s="80" t="s">
        <v>230</v>
      </c>
      <c r="D233" s="80" t="s">
        <v>362</v>
      </c>
      <c r="E233" s="77">
        <v>1653.5</v>
      </c>
      <c r="F233" s="77">
        <v>0</v>
      </c>
      <c r="G233" s="77">
        <v>1653.5</v>
      </c>
      <c r="H233" s="80"/>
      <c r="I233" s="27" t="s">
        <v>823</v>
      </c>
    </row>
    <row r="234" spans="1:9" hidden="1" x14ac:dyDescent="0.25">
      <c r="A234" s="80" t="s">
        <v>360</v>
      </c>
      <c r="B234" s="81">
        <v>45658</v>
      </c>
      <c r="C234" s="80" t="s">
        <v>230</v>
      </c>
      <c r="D234" s="80" t="s">
        <v>363</v>
      </c>
      <c r="E234" s="77">
        <v>1000</v>
      </c>
      <c r="F234" s="77">
        <v>0</v>
      </c>
      <c r="G234" s="77">
        <v>1000</v>
      </c>
      <c r="H234" s="80"/>
      <c r="I234" s="27" t="s">
        <v>821</v>
      </c>
    </row>
    <row r="235" spans="1:9" hidden="1" x14ac:dyDescent="0.25">
      <c r="A235" s="80" t="s">
        <v>360</v>
      </c>
      <c r="B235" s="81">
        <v>45658</v>
      </c>
      <c r="C235" s="80" t="s">
        <v>230</v>
      </c>
      <c r="D235" s="80" t="s">
        <v>364</v>
      </c>
      <c r="E235" s="77">
        <v>800</v>
      </c>
      <c r="F235" s="77">
        <v>0</v>
      </c>
      <c r="G235" s="77">
        <v>800</v>
      </c>
      <c r="H235" s="80" t="s">
        <v>124</v>
      </c>
      <c r="I235" s="27" t="s">
        <v>821</v>
      </c>
    </row>
    <row r="236" spans="1:9" hidden="1" x14ac:dyDescent="0.25">
      <c r="A236" s="80" t="s">
        <v>360</v>
      </c>
      <c r="B236" s="81">
        <v>45679</v>
      </c>
      <c r="C236" s="80" t="s">
        <v>122</v>
      </c>
      <c r="D236" s="80" t="s">
        <v>365</v>
      </c>
      <c r="E236" s="77">
        <v>400</v>
      </c>
      <c r="F236" s="77">
        <v>0</v>
      </c>
      <c r="G236" s="77">
        <v>400</v>
      </c>
      <c r="H236" s="80" t="s">
        <v>124</v>
      </c>
      <c r="I236" s="27" t="s">
        <v>821</v>
      </c>
    </row>
    <row r="237" spans="1:9" hidden="1" x14ac:dyDescent="0.25">
      <c r="A237" s="80" t="s">
        <v>360</v>
      </c>
      <c r="B237" s="81">
        <v>45705</v>
      </c>
      <c r="C237" s="80" t="s">
        <v>122</v>
      </c>
      <c r="D237" s="80" t="s">
        <v>366</v>
      </c>
      <c r="E237" s="77">
        <v>784</v>
      </c>
      <c r="F237" s="77">
        <v>0</v>
      </c>
      <c r="G237" s="77">
        <v>784</v>
      </c>
      <c r="H237" s="80" t="s">
        <v>124</v>
      </c>
      <c r="I237" s="27" t="s">
        <v>821</v>
      </c>
    </row>
    <row r="238" spans="1:9" hidden="1" x14ac:dyDescent="0.25">
      <c r="A238" s="80" t="s">
        <v>360</v>
      </c>
      <c r="B238" s="81">
        <v>45718</v>
      </c>
      <c r="C238" s="80" t="s">
        <v>122</v>
      </c>
      <c r="D238" s="80" t="s">
        <v>367</v>
      </c>
      <c r="E238" s="77">
        <v>1420</v>
      </c>
      <c r="F238" s="77">
        <v>0</v>
      </c>
      <c r="G238" s="77">
        <v>1420</v>
      </c>
      <c r="H238" s="80" t="s">
        <v>124</v>
      </c>
      <c r="I238" s="27" t="s">
        <v>821</v>
      </c>
    </row>
    <row r="239" spans="1:9" hidden="1" x14ac:dyDescent="0.25">
      <c r="A239" s="80" t="s">
        <v>360</v>
      </c>
      <c r="B239" s="81">
        <v>45728</v>
      </c>
      <c r="C239" s="80" t="s">
        <v>122</v>
      </c>
      <c r="D239" s="80" t="s">
        <v>368</v>
      </c>
      <c r="E239" s="77">
        <v>2500</v>
      </c>
      <c r="F239" s="77">
        <v>0</v>
      </c>
      <c r="G239" s="77">
        <v>2500</v>
      </c>
      <c r="H239" s="80"/>
      <c r="I239" s="27" t="s">
        <v>821</v>
      </c>
    </row>
    <row r="240" spans="1:9" hidden="1" x14ac:dyDescent="0.25">
      <c r="A240" s="80" t="s">
        <v>360</v>
      </c>
      <c r="B240" s="81">
        <v>45728</v>
      </c>
      <c r="C240" s="80" t="s">
        <v>122</v>
      </c>
      <c r="D240" s="80" t="s">
        <v>369</v>
      </c>
      <c r="E240" s="77">
        <v>800</v>
      </c>
      <c r="F240" s="77">
        <v>0</v>
      </c>
      <c r="G240" s="77">
        <v>800</v>
      </c>
      <c r="H240" s="80" t="s">
        <v>124</v>
      </c>
      <c r="I240" s="27" t="s">
        <v>821</v>
      </c>
    </row>
    <row r="241" spans="1:9" hidden="1" x14ac:dyDescent="0.25">
      <c r="A241" s="80" t="s">
        <v>360</v>
      </c>
      <c r="B241" s="81">
        <v>45760</v>
      </c>
      <c r="C241" s="80" t="s">
        <v>122</v>
      </c>
      <c r="D241" s="80" t="s">
        <v>370</v>
      </c>
      <c r="E241" s="77">
        <v>1500</v>
      </c>
      <c r="F241" s="77">
        <v>0</v>
      </c>
      <c r="G241" s="77">
        <v>1500</v>
      </c>
      <c r="H241" s="80"/>
      <c r="I241" s="27" t="s">
        <v>821</v>
      </c>
    </row>
    <row r="242" spans="1:9" hidden="1" x14ac:dyDescent="0.25">
      <c r="A242" s="80" t="s">
        <v>360</v>
      </c>
      <c r="B242" s="81">
        <v>45804</v>
      </c>
      <c r="C242" s="80" t="s">
        <v>122</v>
      </c>
      <c r="D242" s="80" t="s">
        <v>371</v>
      </c>
      <c r="E242" s="77">
        <v>450</v>
      </c>
      <c r="F242" s="77">
        <v>0</v>
      </c>
      <c r="G242" s="77">
        <v>450</v>
      </c>
      <c r="H242" s="80"/>
      <c r="I242" s="27" t="s">
        <v>821</v>
      </c>
    </row>
    <row r="243" spans="1:9" hidden="1" x14ac:dyDescent="0.25">
      <c r="A243" s="80" t="s">
        <v>360</v>
      </c>
      <c r="B243" s="81">
        <v>45820</v>
      </c>
      <c r="C243" s="80" t="s">
        <v>122</v>
      </c>
      <c r="D243" s="80" t="s">
        <v>372</v>
      </c>
      <c r="E243" s="77">
        <v>1375</v>
      </c>
      <c r="F243" s="77">
        <v>0</v>
      </c>
      <c r="G243" s="77">
        <v>1375</v>
      </c>
      <c r="H243" s="80"/>
      <c r="I243" s="27" t="s">
        <v>821</v>
      </c>
    </row>
    <row r="244" spans="1:9" hidden="1" x14ac:dyDescent="0.25">
      <c r="A244" s="80" t="s">
        <v>360</v>
      </c>
      <c r="B244" s="81">
        <v>45880</v>
      </c>
      <c r="C244" s="80" t="s">
        <v>122</v>
      </c>
      <c r="D244" s="80" t="s">
        <v>373</v>
      </c>
      <c r="E244" s="77">
        <v>3356</v>
      </c>
      <c r="F244" s="77">
        <v>0</v>
      </c>
      <c r="G244" s="77">
        <v>3356</v>
      </c>
      <c r="H244" s="80"/>
      <c r="I244" s="27" t="s">
        <v>823</v>
      </c>
    </row>
    <row r="245" spans="1:9" hidden="1" x14ac:dyDescent="0.25">
      <c r="A245" s="80" t="s">
        <v>374</v>
      </c>
      <c r="B245" s="81">
        <v>45824</v>
      </c>
      <c r="C245" s="80" t="s">
        <v>122</v>
      </c>
      <c r="D245" s="80" t="s">
        <v>375</v>
      </c>
      <c r="E245" s="77">
        <v>38.299999999999997</v>
      </c>
      <c r="F245" s="77">
        <v>0</v>
      </c>
      <c r="G245" s="77">
        <v>38.299999999999997</v>
      </c>
      <c r="H245" s="80" t="s">
        <v>183</v>
      </c>
      <c r="I245" s="27" t="s">
        <v>820</v>
      </c>
    </row>
    <row r="246" spans="1:9" hidden="1" x14ac:dyDescent="0.25">
      <c r="A246" s="80" t="s">
        <v>374</v>
      </c>
      <c r="B246" s="81">
        <v>45944</v>
      </c>
      <c r="C246" s="80" t="s">
        <v>122</v>
      </c>
      <c r="D246" s="80" t="s">
        <v>376</v>
      </c>
      <c r="E246" s="77">
        <v>400</v>
      </c>
      <c r="F246" s="77">
        <v>0</v>
      </c>
      <c r="G246" s="77">
        <v>400</v>
      </c>
      <c r="H246" s="80" t="s">
        <v>183</v>
      </c>
      <c r="I246" s="27" t="s">
        <v>820</v>
      </c>
    </row>
    <row r="247" spans="1:9" hidden="1" x14ac:dyDescent="0.25">
      <c r="A247" s="80" t="s">
        <v>374</v>
      </c>
      <c r="B247" s="81">
        <v>45957</v>
      </c>
      <c r="C247" s="80" t="s">
        <v>122</v>
      </c>
      <c r="D247" s="80" t="s">
        <v>377</v>
      </c>
      <c r="E247" s="77">
        <v>88</v>
      </c>
      <c r="F247" s="77">
        <v>0</v>
      </c>
      <c r="G247" s="77">
        <v>88</v>
      </c>
      <c r="H247" s="80" t="s">
        <v>183</v>
      </c>
      <c r="I247" s="27" t="s">
        <v>820</v>
      </c>
    </row>
    <row r="248" spans="1:9" hidden="1" x14ac:dyDescent="0.25">
      <c r="A248" s="80" t="s">
        <v>378</v>
      </c>
      <c r="B248" s="81">
        <v>45658</v>
      </c>
      <c r="C248" s="80" t="s">
        <v>122</v>
      </c>
      <c r="D248" s="80" t="s">
        <v>379</v>
      </c>
      <c r="E248" s="77">
        <v>215.82</v>
      </c>
      <c r="F248" s="77">
        <v>0</v>
      </c>
      <c r="G248" s="77">
        <v>215.82</v>
      </c>
      <c r="H248" s="80" t="s">
        <v>183</v>
      </c>
      <c r="I248" s="27" t="s">
        <v>820</v>
      </c>
    </row>
    <row r="249" spans="1:9" hidden="1" x14ac:dyDescent="0.25">
      <c r="A249" s="80" t="s">
        <v>378</v>
      </c>
      <c r="B249" s="81">
        <v>45658</v>
      </c>
      <c r="C249" s="80" t="s">
        <v>122</v>
      </c>
      <c r="D249" s="80" t="s">
        <v>380</v>
      </c>
      <c r="E249" s="77">
        <v>846</v>
      </c>
      <c r="F249" s="77">
        <v>0</v>
      </c>
      <c r="G249" s="77">
        <v>846</v>
      </c>
      <c r="H249" s="80" t="s">
        <v>183</v>
      </c>
      <c r="I249" s="27" t="s">
        <v>820</v>
      </c>
    </row>
    <row r="250" spans="1:9" hidden="1" x14ac:dyDescent="0.25">
      <c r="A250" s="80" t="s">
        <v>378</v>
      </c>
      <c r="B250" s="81">
        <v>45670</v>
      </c>
      <c r="C250" s="80" t="s">
        <v>122</v>
      </c>
      <c r="D250" s="80" t="s">
        <v>381</v>
      </c>
      <c r="E250" s="77">
        <v>385.55</v>
      </c>
      <c r="F250" s="77">
        <v>0</v>
      </c>
      <c r="G250" s="77">
        <v>385.55</v>
      </c>
      <c r="H250" s="80" t="s">
        <v>183</v>
      </c>
      <c r="I250" s="27" t="s">
        <v>820</v>
      </c>
    </row>
    <row r="251" spans="1:9" hidden="1" x14ac:dyDescent="0.25">
      <c r="A251" s="80" t="s">
        <v>378</v>
      </c>
      <c r="B251" s="81">
        <v>45672</v>
      </c>
      <c r="C251" s="80" t="s">
        <v>122</v>
      </c>
      <c r="D251" s="80" t="s">
        <v>382</v>
      </c>
      <c r="E251" s="77">
        <v>101.03</v>
      </c>
      <c r="F251" s="77">
        <v>0</v>
      </c>
      <c r="G251" s="77">
        <v>101.03</v>
      </c>
      <c r="H251" s="80"/>
      <c r="I251" s="27" t="s">
        <v>27</v>
      </c>
    </row>
    <row r="252" spans="1:9" hidden="1" x14ac:dyDescent="0.25">
      <c r="A252" s="80" t="s">
        <v>378</v>
      </c>
      <c r="B252" s="81">
        <v>45678</v>
      </c>
      <c r="C252" s="80" t="s">
        <v>122</v>
      </c>
      <c r="D252" s="80" t="s">
        <v>383</v>
      </c>
      <c r="E252" s="77">
        <v>506.82</v>
      </c>
      <c r="F252" s="77">
        <v>0</v>
      </c>
      <c r="G252" s="77">
        <v>506.82</v>
      </c>
      <c r="H252" s="80" t="s">
        <v>183</v>
      </c>
      <c r="I252" s="27" t="s">
        <v>820</v>
      </c>
    </row>
    <row r="253" spans="1:9" hidden="1" x14ac:dyDescent="0.25">
      <c r="A253" s="80" t="s">
        <v>378</v>
      </c>
      <c r="B253" s="81">
        <v>45684</v>
      </c>
      <c r="C253" s="80" t="s">
        <v>122</v>
      </c>
      <c r="D253" s="80" t="s">
        <v>384</v>
      </c>
      <c r="E253" s="77">
        <v>93.09</v>
      </c>
      <c r="F253" s="77">
        <v>0</v>
      </c>
      <c r="G253" s="77">
        <v>93.09</v>
      </c>
      <c r="H253" s="80" t="s">
        <v>183</v>
      </c>
      <c r="I253" s="27" t="s">
        <v>820</v>
      </c>
    </row>
    <row r="254" spans="1:9" hidden="1" x14ac:dyDescent="0.25">
      <c r="A254" s="80" t="s">
        <v>378</v>
      </c>
      <c r="B254" s="81">
        <v>45688</v>
      </c>
      <c r="C254" s="80" t="s">
        <v>122</v>
      </c>
      <c r="D254" s="80" t="s">
        <v>385</v>
      </c>
      <c r="E254" s="77">
        <v>185.76</v>
      </c>
      <c r="F254" s="77">
        <v>0</v>
      </c>
      <c r="G254" s="77">
        <v>185.76</v>
      </c>
      <c r="H254" s="80"/>
      <c r="I254" s="27" t="s">
        <v>27</v>
      </c>
    </row>
    <row r="255" spans="1:9" hidden="1" x14ac:dyDescent="0.25">
      <c r="A255" s="80" t="s">
        <v>378</v>
      </c>
      <c r="B255" s="81">
        <v>45689</v>
      </c>
      <c r="C255" s="80" t="s">
        <v>122</v>
      </c>
      <c r="D255" s="80" t="s">
        <v>386</v>
      </c>
      <c r="E255" s="77">
        <v>288.14999999999998</v>
      </c>
      <c r="F255" s="77">
        <v>0</v>
      </c>
      <c r="G255" s="77">
        <v>288.14999999999998</v>
      </c>
      <c r="H255" s="80" t="s">
        <v>243</v>
      </c>
      <c r="I255" s="27" t="s">
        <v>27</v>
      </c>
    </row>
    <row r="256" spans="1:9" hidden="1" x14ac:dyDescent="0.25">
      <c r="A256" s="80" t="s">
        <v>378</v>
      </c>
      <c r="B256" s="81">
        <v>45698</v>
      </c>
      <c r="C256" s="80" t="s">
        <v>122</v>
      </c>
      <c r="D256" s="80" t="s">
        <v>387</v>
      </c>
      <c r="E256" s="77">
        <v>300.94</v>
      </c>
      <c r="F256" s="77">
        <v>0</v>
      </c>
      <c r="G256" s="77">
        <v>300.94</v>
      </c>
      <c r="H256" s="80" t="s">
        <v>183</v>
      </c>
      <c r="I256" s="27" t="s">
        <v>820</v>
      </c>
    </row>
    <row r="257" spans="1:9" hidden="1" x14ac:dyDescent="0.25">
      <c r="A257" s="80" t="s">
        <v>378</v>
      </c>
      <c r="B257" s="81">
        <v>45699</v>
      </c>
      <c r="C257" s="80" t="s">
        <v>122</v>
      </c>
      <c r="D257" s="80" t="s">
        <v>388</v>
      </c>
      <c r="E257" s="77">
        <v>83.05</v>
      </c>
      <c r="F257" s="77">
        <v>0</v>
      </c>
      <c r="G257" s="77">
        <v>83.05</v>
      </c>
      <c r="H257" s="80" t="s">
        <v>183</v>
      </c>
      <c r="I257" s="27" t="s">
        <v>820</v>
      </c>
    </row>
    <row r="258" spans="1:9" hidden="1" x14ac:dyDescent="0.25">
      <c r="A258" s="80" t="s">
        <v>378</v>
      </c>
      <c r="B258" s="81">
        <v>45702</v>
      </c>
      <c r="C258" s="80" t="s">
        <v>122</v>
      </c>
      <c r="D258" s="80" t="s">
        <v>389</v>
      </c>
      <c r="E258" s="77">
        <v>164</v>
      </c>
      <c r="F258" s="77">
        <v>0</v>
      </c>
      <c r="G258" s="77">
        <v>164</v>
      </c>
      <c r="H258" s="80"/>
      <c r="I258" s="27" t="s">
        <v>27</v>
      </c>
    </row>
    <row r="259" spans="1:9" hidden="1" x14ac:dyDescent="0.25">
      <c r="A259" s="80" t="s">
        <v>378</v>
      </c>
      <c r="B259" s="81">
        <v>45702</v>
      </c>
      <c r="C259" s="80" t="s">
        <v>122</v>
      </c>
      <c r="D259" s="80" t="s">
        <v>389</v>
      </c>
      <c r="E259" s="77">
        <v>178.4</v>
      </c>
      <c r="F259" s="77">
        <v>0</v>
      </c>
      <c r="G259" s="77">
        <v>178.4</v>
      </c>
      <c r="H259" s="80" t="s">
        <v>243</v>
      </c>
      <c r="I259" s="27" t="s">
        <v>27</v>
      </c>
    </row>
    <row r="260" spans="1:9" hidden="1" x14ac:dyDescent="0.25">
      <c r="A260" s="80" t="s">
        <v>378</v>
      </c>
      <c r="B260" s="81">
        <v>45702</v>
      </c>
      <c r="C260" s="80" t="s">
        <v>122</v>
      </c>
      <c r="D260" s="80" t="s">
        <v>390</v>
      </c>
      <c r="E260" s="77">
        <v>190.62</v>
      </c>
      <c r="F260" s="77">
        <v>0</v>
      </c>
      <c r="G260" s="77">
        <v>190.62</v>
      </c>
      <c r="H260" s="80" t="s">
        <v>243</v>
      </c>
      <c r="I260" s="27" t="s">
        <v>27</v>
      </c>
    </row>
    <row r="261" spans="1:9" hidden="1" x14ac:dyDescent="0.25">
      <c r="A261" s="80" t="s">
        <v>378</v>
      </c>
      <c r="B261" s="81">
        <v>45703</v>
      </c>
      <c r="C261" s="80" t="s">
        <v>122</v>
      </c>
      <c r="D261" s="80" t="s">
        <v>391</v>
      </c>
      <c r="E261" s="77">
        <v>1</v>
      </c>
      <c r="F261" s="77">
        <v>0</v>
      </c>
      <c r="G261" s="77">
        <v>1</v>
      </c>
      <c r="H261" s="80"/>
      <c r="I261" s="27" t="s">
        <v>27</v>
      </c>
    </row>
    <row r="262" spans="1:9" hidden="1" x14ac:dyDescent="0.25">
      <c r="A262" s="80" t="s">
        <v>378</v>
      </c>
      <c r="B262" s="81">
        <v>45714</v>
      </c>
      <c r="C262" s="80" t="s">
        <v>122</v>
      </c>
      <c r="D262" s="80" t="s">
        <v>392</v>
      </c>
      <c r="E262" s="77">
        <v>300</v>
      </c>
      <c r="F262" s="77">
        <v>0</v>
      </c>
      <c r="G262" s="77">
        <v>300</v>
      </c>
      <c r="H262" s="80" t="s">
        <v>183</v>
      </c>
      <c r="I262" s="27" t="s">
        <v>820</v>
      </c>
    </row>
    <row r="263" spans="1:9" hidden="1" x14ac:dyDescent="0.25">
      <c r="A263" s="80" t="s">
        <v>378</v>
      </c>
      <c r="B263" s="81">
        <v>45715</v>
      </c>
      <c r="C263" s="80" t="s">
        <v>122</v>
      </c>
      <c r="D263" s="80" t="s">
        <v>393</v>
      </c>
      <c r="E263" s="77">
        <v>366.05</v>
      </c>
      <c r="F263" s="77">
        <v>0</v>
      </c>
      <c r="G263" s="77">
        <v>366.05</v>
      </c>
      <c r="H263" s="80" t="s">
        <v>243</v>
      </c>
      <c r="I263" s="27" t="s">
        <v>27</v>
      </c>
    </row>
    <row r="264" spans="1:9" hidden="1" x14ac:dyDescent="0.25">
      <c r="A264" s="80" t="s">
        <v>378</v>
      </c>
      <c r="B264" s="81">
        <v>45716</v>
      </c>
      <c r="C264" s="80" t="s">
        <v>122</v>
      </c>
      <c r="D264" s="80" t="s">
        <v>394</v>
      </c>
      <c r="E264" s="77">
        <v>88.37</v>
      </c>
      <c r="F264" s="77">
        <v>0</v>
      </c>
      <c r="G264" s="77">
        <v>88.37</v>
      </c>
      <c r="H264" s="80"/>
      <c r="I264" s="27" t="s">
        <v>27</v>
      </c>
    </row>
    <row r="265" spans="1:9" hidden="1" x14ac:dyDescent="0.25">
      <c r="A265" s="80" t="s">
        <v>378</v>
      </c>
      <c r="B265" s="81">
        <v>45720</v>
      </c>
      <c r="C265" s="80" t="s">
        <v>309</v>
      </c>
      <c r="D265" s="80" t="s">
        <v>395</v>
      </c>
      <c r="E265" s="77">
        <v>393.64</v>
      </c>
      <c r="F265" s="77">
        <v>0</v>
      </c>
      <c r="G265" s="77">
        <v>393.64</v>
      </c>
      <c r="H265" s="80"/>
      <c r="I265" s="27" t="s">
        <v>27</v>
      </c>
    </row>
    <row r="266" spans="1:9" hidden="1" x14ac:dyDescent="0.25">
      <c r="A266" s="80" t="s">
        <v>378</v>
      </c>
      <c r="B266" s="81">
        <v>45720</v>
      </c>
      <c r="C266" s="80" t="s">
        <v>122</v>
      </c>
      <c r="D266" s="80" t="s">
        <v>396</v>
      </c>
      <c r="E266" s="77">
        <v>3.81</v>
      </c>
      <c r="F266" s="77">
        <v>0</v>
      </c>
      <c r="G266" s="77">
        <v>3.81</v>
      </c>
      <c r="H266" s="80"/>
      <c r="I266" s="27" t="s">
        <v>27</v>
      </c>
    </row>
    <row r="267" spans="1:9" hidden="1" x14ac:dyDescent="0.25">
      <c r="A267" s="80" t="s">
        <v>378</v>
      </c>
      <c r="B267" s="81">
        <v>45729</v>
      </c>
      <c r="C267" s="80" t="s">
        <v>122</v>
      </c>
      <c r="D267" s="80" t="s">
        <v>397</v>
      </c>
      <c r="E267" s="77">
        <v>63.94</v>
      </c>
      <c r="F267" s="77">
        <v>0</v>
      </c>
      <c r="G267" s="77">
        <v>63.94</v>
      </c>
      <c r="H267" s="80" t="s">
        <v>183</v>
      </c>
      <c r="I267" s="27" t="s">
        <v>820</v>
      </c>
    </row>
    <row r="268" spans="1:9" hidden="1" x14ac:dyDescent="0.25">
      <c r="A268" s="80" t="s">
        <v>378</v>
      </c>
      <c r="B268" s="81">
        <v>45731</v>
      </c>
      <c r="C268" s="80" t="s">
        <v>122</v>
      </c>
      <c r="D268" s="80" t="s">
        <v>398</v>
      </c>
      <c r="E268" s="77">
        <v>133.11000000000001</v>
      </c>
      <c r="F268" s="77">
        <v>0</v>
      </c>
      <c r="G268" s="77">
        <v>133.11000000000001</v>
      </c>
      <c r="H268" s="80"/>
      <c r="I268" s="27" t="s">
        <v>27</v>
      </c>
    </row>
    <row r="269" spans="1:9" hidden="1" x14ac:dyDescent="0.25">
      <c r="A269" s="80" t="s">
        <v>378</v>
      </c>
      <c r="B269" s="81">
        <v>45740</v>
      </c>
      <c r="C269" s="80" t="s">
        <v>309</v>
      </c>
      <c r="D269" s="80" t="s">
        <v>399</v>
      </c>
      <c r="E269" s="77">
        <v>0</v>
      </c>
      <c r="F269" s="77">
        <v>39.200000000000003</v>
      </c>
      <c r="G269" s="77">
        <v>-39.200000000000003</v>
      </c>
      <c r="H269" s="80"/>
      <c r="I269" s="27" t="s">
        <v>27</v>
      </c>
    </row>
    <row r="270" spans="1:9" hidden="1" x14ac:dyDescent="0.25">
      <c r="A270" s="80" t="s">
        <v>378</v>
      </c>
      <c r="B270" s="81">
        <v>45741</v>
      </c>
      <c r="C270" s="80" t="s">
        <v>122</v>
      </c>
      <c r="D270" s="80" t="s">
        <v>400</v>
      </c>
      <c r="E270" s="77">
        <v>163.63999999999999</v>
      </c>
      <c r="F270" s="77">
        <v>0</v>
      </c>
      <c r="G270" s="77">
        <v>163.63999999999999</v>
      </c>
      <c r="H270" s="80" t="s">
        <v>183</v>
      </c>
      <c r="I270" s="27" t="s">
        <v>820</v>
      </c>
    </row>
    <row r="271" spans="1:9" hidden="1" x14ac:dyDescent="0.25">
      <c r="A271" s="80" t="s">
        <v>378</v>
      </c>
      <c r="B271" s="81">
        <v>45747</v>
      </c>
      <c r="C271" s="80" t="s">
        <v>122</v>
      </c>
      <c r="D271" s="80" t="s">
        <v>401</v>
      </c>
      <c r="E271" s="77">
        <v>120.1</v>
      </c>
      <c r="F271" s="77">
        <v>0</v>
      </c>
      <c r="G271" s="77">
        <v>120.1</v>
      </c>
      <c r="H271" s="80"/>
      <c r="I271" s="27" t="s">
        <v>27</v>
      </c>
    </row>
    <row r="272" spans="1:9" hidden="1" x14ac:dyDescent="0.25">
      <c r="A272" s="80" t="s">
        <v>378</v>
      </c>
      <c r="B272" s="81">
        <v>45754</v>
      </c>
      <c r="C272" s="80" t="s">
        <v>122</v>
      </c>
      <c r="D272" s="80" t="s">
        <v>402</v>
      </c>
      <c r="E272" s="77">
        <v>271.08999999999997</v>
      </c>
      <c r="F272" s="77">
        <v>0</v>
      </c>
      <c r="G272" s="77">
        <v>271.08999999999997</v>
      </c>
      <c r="H272" s="80" t="s">
        <v>183</v>
      </c>
      <c r="I272" s="27" t="s">
        <v>820</v>
      </c>
    </row>
    <row r="273" spans="1:9" hidden="1" x14ac:dyDescent="0.25">
      <c r="A273" s="80" t="s">
        <v>378</v>
      </c>
      <c r="B273" s="81">
        <v>45754</v>
      </c>
      <c r="C273" s="80" t="s">
        <v>122</v>
      </c>
      <c r="D273" s="80" t="s">
        <v>403</v>
      </c>
      <c r="E273" s="77">
        <v>116</v>
      </c>
      <c r="F273" s="77">
        <v>0</v>
      </c>
      <c r="G273" s="77">
        <v>116</v>
      </c>
      <c r="H273" s="80" t="s">
        <v>183</v>
      </c>
      <c r="I273" s="27" t="s">
        <v>820</v>
      </c>
    </row>
    <row r="274" spans="1:9" hidden="1" x14ac:dyDescent="0.25">
      <c r="A274" s="80" t="s">
        <v>378</v>
      </c>
      <c r="B274" s="81">
        <v>45755</v>
      </c>
      <c r="C274" s="80" t="s">
        <v>122</v>
      </c>
      <c r="D274" s="80" t="s">
        <v>404</v>
      </c>
      <c r="E274" s="77">
        <v>101.23</v>
      </c>
      <c r="F274" s="77">
        <v>0</v>
      </c>
      <c r="G274" s="77">
        <v>101.23</v>
      </c>
      <c r="H274" s="80" t="s">
        <v>183</v>
      </c>
      <c r="I274" s="27" t="s">
        <v>820</v>
      </c>
    </row>
    <row r="275" spans="1:9" hidden="1" x14ac:dyDescent="0.25">
      <c r="A275" s="80" t="s">
        <v>378</v>
      </c>
      <c r="B275" s="81">
        <v>45762</v>
      </c>
      <c r="C275" s="80" t="s">
        <v>122</v>
      </c>
      <c r="D275" s="80" t="s">
        <v>405</v>
      </c>
      <c r="E275" s="77">
        <v>48.11</v>
      </c>
      <c r="F275" s="77">
        <v>0</v>
      </c>
      <c r="G275" s="77">
        <v>48.11</v>
      </c>
      <c r="H275" s="80"/>
      <c r="I275" s="27" t="s">
        <v>27</v>
      </c>
    </row>
    <row r="276" spans="1:9" hidden="1" x14ac:dyDescent="0.25">
      <c r="A276" s="80" t="s">
        <v>378</v>
      </c>
      <c r="B276" s="81">
        <v>45768</v>
      </c>
      <c r="C276" s="80" t="s">
        <v>122</v>
      </c>
      <c r="D276" s="80" t="s">
        <v>406</v>
      </c>
      <c r="E276" s="77">
        <v>200.31</v>
      </c>
      <c r="F276" s="77">
        <v>0</v>
      </c>
      <c r="G276" s="77">
        <v>200.31</v>
      </c>
      <c r="H276" s="80" t="s">
        <v>183</v>
      </c>
      <c r="I276" s="27" t="s">
        <v>820</v>
      </c>
    </row>
    <row r="277" spans="1:9" hidden="1" x14ac:dyDescent="0.25">
      <c r="A277" s="80" t="s">
        <v>378</v>
      </c>
      <c r="B277" s="81">
        <v>45777</v>
      </c>
      <c r="C277" s="80" t="s">
        <v>122</v>
      </c>
      <c r="D277" s="80" t="s">
        <v>407</v>
      </c>
      <c r="E277" s="77">
        <v>78.87</v>
      </c>
      <c r="F277" s="77">
        <v>0</v>
      </c>
      <c r="G277" s="77">
        <v>78.87</v>
      </c>
      <c r="H277" s="80"/>
      <c r="I277" s="27" t="s">
        <v>27</v>
      </c>
    </row>
    <row r="278" spans="1:9" hidden="1" x14ac:dyDescent="0.25">
      <c r="A278" s="80" t="s">
        <v>378</v>
      </c>
      <c r="B278" s="81">
        <v>45777</v>
      </c>
      <c r="C278" s="80" t="s">
        <v>122</v>
      </c>
      <c r="D278" s="80" t="s">
        <v>408</v>
      </c>
      <c r="E278" s="77">
        <v>129.58000000000001</v>
      </c>
      <c r="F278" s="77">
        <v>0</v>
      </c>
      <c r="G278" s="77">
        <v>129.58000000000001</v>
      </c>
      <c r="H278" s="80" t="s">
        <v>243</v>
      </c>
      <c r="I278" s="27" t="s">
        <v>27</v>
      </c>
    </row>
    <row r="279" spans="1:9" hidden="1" x14ac:dyDescent="0.25">
      <c r="A279" s="80" t="s">
        <v>378</v>
      </c>
      <c r="B279" s="81">
        <v>45782</v>
      </c>
      <c r="C279" s="80" t="s">
        <v>122</v>
      </c>
      <c r="D279" s="80" t="s">
        <v>409</v>
      </c>
      <c r="E279" s="77">
        <v>338.59</v>
      </c>
      <c r="F279" s="77">
        <v>0</v>
      </c>
      <c r="G279" s="77">
        <v>338.59</v>
      </c>
      <c r="H279" s="80" t="s">
        <v>243</v>
      </c>
      <c r="I279" s="27" t="s">
        <v>27</v>
      </c>
    </row>
    <row r="280" spans="1:9" hidden="1" x14ac:dyDescent="0.25">
      <c r="A280" s="80" t="s">
        <v>378</v>
      </c>
      <c r="B280" s="81">
        <v>45783</v>
      </c>
      <c r="C280" s="80" t="s">
        <v>122</v>
      </c>
      <c r="D280" s="80" t="s">
        <v>410</v>
      </c>
      <c r="E280" s="77">
        <v>92.14</v>
      </c>
      <c r="F280" s="77">
        <v>0</v>
      </c>
      <c r="G280" s="77">
        <v>92.14</v>
      </c>
      <c r="H280" s="80" t="s">
        <v>183</v>
      </c>
      <c r="I280" s="27" t="s">
        <v>820</v>
      </c>
    </row>
    <row r="281" spans="1:9" hidden="1" x14ac:dyDescent="0.25">
      <c r="A281" s="80" t="s">
        <v>378</v>
      </c>
      <c r="B281" s="81">
        <v>45792</v>
      </c>
      <c r="C281" s="80" t="s">
        <v>122</v>
      </c>
      <c r="D281" s="80" t="s">
        <v>411</v>
      </c>
      <c r="E281" s="77">
        <v>41.98</v>
      </c>
      <c r="F281" s="77">
        <v>0</v>
      </c>
      <c r="G281" s="77">
        <v>41.98</v>
      </c>
      <c r="H281" s="80"/>
      <c r="I281" s="27" t="s">
        <v>27</v>
      </c>
    </row>
    <row r="282" spans="1:9" hidden="1" x14ac:dyDescent="0.25">
      <c r="A282" s="80" t="s">
        <v>378</v>
      </c>
      <c r="B282" s="81">
        <v>45796</v>
      </c>
      <c r="C282" s="80" t="s">
        <v>122</v>
      </c>
      <c r="D282" s="80" t="s">
        <v>412</v>
      </c>
      <c r="E282" s="77">
        <v>124.09</v>
      </c>
      <c r="F282" s="77">
        <v>0</v>
      </c>
      <c r="G282" s="77">
        <v>124.09</v>
      </c>
      <c r="H282" s="80" t="s">
        <v>183</v>
      </c>
      <c r="I282" s="27" t="s">
        <v>820</v>
      </c>
    </row>
    <row r="283" spans="1:9" hidden="1" x14ac:dyDescent="0.25">
      <c r="A283" s="80" t="s">
        <v>378</v>
      </c>
      <c r="B283" s="81">
        <v>45806</v>
      </c>
      <c r="C283" s="80" t="s">
        <v>122</v>
      </c>
      <c r="D283" s="80" t="s">
        <v>408</v>
      </c>
      <c r="E283" s="77">
        <v>158.22</v>
      </c>
      <c r="F283" s="77">
        <v>0</v>
      </c>
      <c r="G283" s="77">
        <v>158.22</v>
      </c>
      <c r="H283" s="80" t="s">
        <v>243</v>
      </c>
      <c r="I283" s="27" t="s">
        <v>27</v>
      </c>
    </row>
    <row r="284" spans="1:9" hidden="1" x14ac:dyDescent="0.25">
      <c r="A284" s="80" t="s">
        <v>378</v>
      </c>
      <c r="B284" s="81">
        <v>45808</v>
      </c>
      <c r="C284" s="80" t="s">
        <v>122</v>
      </c>
      <c r="D284" s="80" t="s">
        <v>413</v>
      </c>
      <c r="E284" s="77">
        <v>120.27</v>
      </c>
      <c r="F284" s="77">
        <v>0</v>
      </c>
      <c r="G284" s="77">
        <v>120.27</v>
      </c>
      <c r="H284" s="80"/>
      <c r="I284" s="27" t="s">
        <v>27</v>
      </c>
    </row>
    <row r="285" spans="1:9" hidden="1" x14ac:dyDescent="0.25">
      <c r="A285" s="80" t="s">
        <v>378</v>
      </c>
      <c r="B285" s="81">
        <v>45812</v>
      </c>
      <c r="C285" s="80" t="s">
        <v>309</v>
      </c>
      <c r="D285" s="80" t="s">
        <v>414</v>
      </c>
      <c r="E285" s="77">
        <v>96.81</v>
      </c>
      <c r="F285" s="77">
        <v>0</v>
      </c>
      <c r="G285" s="77">
        <v>96.81</v>
      </c>
      <c r="H285" s="80"/>
      <c r="I285" s="27" t="s">
        <v>27</v>
      </c>
    </row>
    <row r="286" spans="1:9" hidden="1" x14ac:dyDescent="0.25">
      <c r="A286" s="80" t="s">
        <v>378</v>
      </c>
      <c r="B286" s="81">
        <v>45813</v>
      </c>
      <c r="C286" s="80" t="s">
        <v>122</v>
      </c>
      <c r="D286" s="80" t="s">
        <v>415</v>
      </c>
      <c r="E286" s="77">
        <v>123.97</v>
      </c>
      <c r="F286" s="77">
        <v>0</v>
      </c>
      <c r="G286" s="77">
        <v>123.97</v>
      </c>
      <c r="H286" s="80" t="s">
        <v>243</v>
      </c>
      <c r="I286" s="27" t="s">
        <v>27</v>
      </c>
    </row>
    <row r="287" spans="1:9" hidden="1" x14ac:dyDescent="0.25">
      <c r="A287" s="80" t="s">
        <v>378</v>
      </c>
      <c r="B287" s="81">
        <v>45818</v>
      </c>
      <c r="C287" s="80" t="s">
        <v>122</v>
      </c>
      <c r="D287" s="80" t="s">
        <v>416</v>
      </c>
      <c r="E287" s="77">
        <v>265</v>
      </c>
      <c r="F287" s="77">
        <v>0</v>
      </c>
      <c r="G287" s="77">
        <v>265</v>
      </c>
      <c r="H287" s="80" t="s">
        <v>243</v>
      </c>
      <c r="I287" s="27" t="s">
        <v>27</v>
      </c>
    </row>
    <row r="288" spans="1:9" hidden="1" x14ac:dyDescent="0.25">
      <c r="A288" s="80" t="s">
        <v>378</v>
      </c>
      <c r="B288" s="81">
        <v>45819</v>
      </c>
      <c r="C288" s="80" t="s">
        <v>122</v>
      </c>
      <c r="D288" s="80" t="s">
        <v>417</v>
      </c>
      <c r="E288" s="77">
        <v>200.18</v>
      </c>
      <c r="F288" s="77">
        <v>0</v>
      </c>
      <c r="G288" s="77">
        <v>200.18</v>
      </c>
      <c r="H288" s="80" t="s">
        <v>183</v>
      </c>
      <c r="I288" s="27" t="s">
        <v>820</v>
      </c>
    </row>
    <row r="289" spans="1:9" hidden="1" x14ac:dyDescent="0.25">
      <c r="A289" s="80" t="s">
        <v>378</v>
      </c>
      <c r="B289" s="81">
        <v>45819</v>
      </c>
      <c r="C289" s="80" t="s">
        <v>122</v>
      </c>
      <c r="D289" s="80" t="s">
        <v>418</v>
      </c>
      <c r="E289" s="77">
        <v>404.85</v>
      </c>
      <c r="F289" s="77">
        <v>0</v>
      </c>
      <c r="G289" s="77">
        <v>404.85</v>
      </c>
      <c r="H289" s="80" t="s">
        <v>243</v>
      </c>
      <c r="I289" s="27" t="s">
        <v>27</v>
      </c>
    </row>
    <row r="290" spans="1:9" hidden="1" x14ac:dyDescent="0.25">
      <c r="A290" s="80" t="s">
        <v>378</v>
      </c>
      <c r="B290" s="81">
        <v>45823</v>
      </c>
      <c r="C290" s="80" t="s">
        <v>122</v>
      </c>
      <c r="D290" s="80" t="s">
        <v>419</v>
      </c>
      <c r="E290" s="77">
        <v>78.23</v>
      </c>
      <c r="F290" s="77">
        <v>0</v>
      </c>
      <c r="G290" s="77">
        <v>78.23</v>
      </c>
      <c r="H290" s="80"/>
      <c r="I290" s="27" t="s">
        <v>27</v>
      </c>
    </row>
    <row r="291" spans="1:9" hidden="1" x14ac:dyDescent="0.25">
      <c r="A291" s="80" t="s">
        <v>378</v>
      </c>
      <c r="B291" s="81">
        <v>45833</v>
      </c>
      <c r="C291" s="80" t="s">
        <v>122</v>
      </c>
      <c r="D291" s="80" t="s">
        <v>420</v>
      </c>
      <c r="E291" s="77">
        <v>158.5</v>
      </c>
      <c r="F291" s="77">
        <v>0</v>
      </c>
      <c r="G291" s="77">
        <v>158.5</v>
      </c>
      <c r="H291" s="80"/>
      <c r="I291" s="27" t="s">
        <v>27</v>
      </c>
    </row>
    <row r="292" spans="1:9" hidden="1" x14ac:dyDescent="0.25">
      <c r="A292" s="80" t="s">
        <v>378</v>
      </c>
      <c r="B292" s="81">
        <v>45838</v>
      </c>
      <c r="C292" s="80" t="s">
        <v>122</v>
      </c>
      <c r="D292" s="80" t="s">
        <v>421</v>
      </c>
      <c r="E292" s="77">
        <v>40.69</v>
      </c>
      <c r="F292" s="77">
        <v>0</v>
      </c>
      <c r="G292" s="77">
        <v>40.69</v>
      </c>
      <c r="H292" s="80"/>
      <c r="I292" s="27" t="s">
        <v>27</v>
      </c>
    </row>
    <row r="293" spans="1:9" hidden="1" x14ac:dyDescent="0.25">
      <c r="A293" s="80" t="s">
        <v>378</v>
      </c>
      <c r="B293" s="81">
        <v>45839</v>
      </c>
      <c r="C293" s="80" t="s">
        <v>122</v>
      </c>
      <c r="D293" s="80" t="s">
        <v>422</v>
      </c>
      <c r="E293" s="77">
        <v>96.68</v>
      </c>
      <c r="F293" s="77">
        <v>0</v>
      </c>
      <c r="G293" s="77">
        <v>96.68</v>
      </c>
      <c r="H293" s="80" t="s">
        <v>183</v>
      </c>
      <c r="I293" s="27" t="s">
        <v>820</v>
      </c>
    </row>
    <row r="294" spans="1:9" hidden="1" x14ac:dyDescent="0.25">
      <c r="A294" s="80" t="s">
        <v>378</v>
      </c>
      <c r="B294" s="81">
        <v>45842</v>
      </c>
      <c r="C294" s="80" t="s">
        <v>309</v>
      </c>
      <c r="D294" s="80" t="s">
        <v>423</v>
      </c>
      <c r="E294" s="77">
        <v>38.700000000000003</v>
      </c>
      <c r="F294" s="77">
        <v>0</v>
      </c>
      <c r="G294" s="77">
        <v>38.700000000000003</v>
      </c>
      <c r="H294" s="80"/>
      <c r="I294" s="27" t="s">
        <v>27</v>
      </c>
    </row>
    <row r="295" spans="1:9" hidden="1" x14ac:dyDescent="0.25">
      <c r="A295" s="80" t="s">
        <v>378</v>
      </c>
      <c r="B295" s="81">
        <v>45853</v>
      </c>
      <c r="C295" s="80" t="s">
        <v>122</v>
      </c>
      <c r="D295" s="80" t="s">
        <v>424</v>
      </c>
      <c r="E295" s="77">
        <v>39.19</v>
      </c>
      <c r="F295" s="77">
        <v>0</v>
      </c>
      <c r="G295" s="77">
        <v>39.19</v>
      </c>
      <c r="H295" s="80"/>
      <c r="I295" s="27" t="s">
        <v>27</v>
      </c>
    </row>
    <row r="296" spans="1:9" hidden="1" x14ac:dyDescent="0.25">
      <c r="A296" s="80" t="s">
        <v>378</v>
      </c>
      <c r="B296" s="81">
        <v>45859</v>
      </c>
      <c r="C296" s="80" t="s">
        <v>425</v>
      </c>
      <c r="D296" s="80" t="s">
        <v>426</v>
      </c>
      <c r="E296" s="77">
        <v>122</v>
      </c>
      <c r="F296" s="77">
        <v>0</v>
      </c>
      <c r="G296" s="77">
        <v>122</v>
      </c>
      <c r="H296" s="80"/>
      <c r="I296" s="27" t="s">
        <v>27</v>
      </c>
    </row>
    <row r="297" spans="1:9" hidden="1" x14ac:dyDescent="0.25">
      <c r="A297" s="80" t="s">
        <v>378</v>
      </c>
      <c r="B297" s="81">
        <v>45859</v>
      </c>
      <c r="C297" s="80" t="s">
        <v>425</v>
      </c>
      <c r="D297" s="80" t="s">
        <v>426</v>
      </c>
      <c r="E297" s="77">
        <v>78</v>
      </c>
      <c r="F297" s="77">
        <v>0</v>
      </c>
      <c r="G297" s="77">
        <v>78</v>
      </c>
      <c r="H297" s="80"/>
      <c r="I297" s="27" t="s">
        <v>27</v>
      </c>
    </row>
    <row r="298" spans="1:9" hidden="1" x14ac:dyDescent="0.25">
      <c r="A298" s="80" t="s">
        <v>378</v>
      </c>
      <c r="B298" s="81">
        <v>45869</v>
      </c>
      <c r="C298" s="80" t="s">
        <v>122</v>
      </c>
      <c r="D298" s="80" t="s">
        <v>427</v>
      </c>
      <c r="E298" s="77">
        <v>45.88</v>
      </c>
      <c r="F298" s="77">
        <v>0</v>
      </c>
      <c r="G298" s="77">
        <v>45.88</v>
      </c>
      <c r="H298" s="80"/>
      <c r="I298" s="27" t="s">
        <v>27</v>
      </c>
    </row>
    <row r="299" spans="1:9" hidden="1" x14ac:dyDescent="0.25">
      <c r="A299" s="80" t="s">
        <v>378</v>
      </c>
      <c r="B299" s="81">
        <v>45884</v>
      </c>
      <c r="C299" s="80" t="s">
        <v>122</v>
      </c>
      <c r="D299" s="80" t="s">
        <v>428</v>
      </c>
      <c r="E299" s="77">
        <v>1</v>
      </c>
      <c r="F299" s="77">
        <v>0</v>
      </c>
      <c r="G299" s="77">
        <v>1</v>
      </c>
      <c r="H299" s="80"/>
      <c r="I299" s="27" t="s">
        <v>27</v>
      </c>
    </row>
    <row r="300" spans="1:9" hidden="1" x14ac:dyDescent="0.25">
      <c r="A300" s="80" t="s">
        <v>378</v>
      </c>
      <c r="B300" s="81">
        <v>45897</v>
      </c>
      <c r="C300" s="80" t="s">
        <v>425</v>
      </c>
      <c r="D300" s="80" t="s">
        <v>426</v>
      </c>
      <c r="E300" s="77">
        <v>22</v>
      </c>
      <c r="F300" s="77">
        <v>0</v>
      </c>
      <c r="G300" s="77">
        <v>22</v>
      </c>
      <c r="H300" s="80"/>
      <c r="I300" s="27" t="s">
        <v>27</v>
      </c>
    </row>
    <row r="301" spans="1:9" hidden="1" x14ac:dyDescent="0.25">
      <c r="A301" s="80" t="s">
        <v>378</v>
      </c>
      <c r="B301" s="81">
        <v>45900</v>
      </c>
      <c r="C301" s="80" t="s">
        <v>122</v>
      </c>
      <c r="D301" s="80" t="s">
        <v>429</v>
      </c>
      <c r="E301" s="77">
        <v>140.94999999999999</v>
      </c>
      <c r="F301" s="77">
        <v>0</v>
      </c>
      <c r="G301" s="77">
        <v>140.94999999999999</v>
      </c>
      <c r="H301" s="80"/>
      <c r="I301" s="27" t="s">
        <v>27</v>
      </c>
    </row>
    <row r="302" spans="1:9" hidden="1" x14ac:dyDescent="0.25">
      <c r="A302" s="80" t="s">
        <v>378</v>
      </c>
      <c r="B302" s="81">
        <v>45903</v>
      </c>
      <c r="C302" s="80" t="s">
        <v>425</v>
      </c>
      <c r="D302" s="80" t="s">
        <v>426</v>
      </c>
      <c r="E302" s="77">
        <v>171</v>
      </c>
      <c r="F302" s="77">
        <v>0</v>
      </c>
      <c r="G302" s="77">
        <v>171</v>
      </c>
      <c r="H302" s="80"/>
      <c r="I302" s="27" t="s">
        <v>27</v>
      </c>
    </row>
    <row r="303" spans="1:9" hidden="1" x14ac:dyDescent="0.25">
      <c r="A303" s="80" t="s">
        <v>378</v>
      </c>
      <c r="B303" s="81">
        <v>45915</v>
      </c>
      <c r="C303" s="80" t="s">
        <v>122</v>
      </c>
      <c r="D303" s="80" t="s">
        <v>430</v>
      </c>
      <c r="E303" s="77">
        <v>109.19</v>
      </c>
      <c r="F303" s="77">
        <v>0</v>
      </c>
      <c r="G303" s="77">
        <v>109.19</v>
      </c>
      <c r="H303" s="80"/>
      <c r="I303" s="27" t="s">
        <v>27</v>
      </c>
    </row>
    <row r="304" spans="1:9" hidden="1" x14ac:dyDescent="0.25">
      <c r="A304" s="80" t="s">
        <v>378</v>
      </c>
      <c r="B304" s="81">
        <v>45922</v>
      </c>
      <c r="C304" s="80" t="s">
        <v>122</v>
      </c>
      <c r="D304" s="80" t="s">
        <v>431</v>
      </c>
      <c r="E304" s="77">
        <v>79.33</v>
      </c>
      <c r="F304" s="77">
        <v>0</v>
      </c>
      <c r="G304" s="77">
        <v>79.33</v>
      </c>
      <c r="H304" s="80" t="s">
        <v>183</v>
      </c>
      <c r="I304" s="27" t="s">
        <v>820</v>
      </c>
    </row>
    <row r="305" spans="1:9" hidden="1" x14ac:dyDescent="0.25">
      <c r="A305" s="80" t="s">
        <v>378</v>
      </c>
      <c r="B305" s="81">
        <v>45923</v>
      </c>
      <c r="C305" s="80" t="s">
        <v>122</v>
      </c>
      <c r="D305" s="80" t="s">
        <v>432</v>
      </c>
      <c r="E305" s="77">
        <v>545.45000000000005</v>
      </c>
      <c r="F305" s="77">
        <v>0</v>
      </c>
      <c r="G305" s="77">
        <v>545.45000000000005</v>
      </c>
      <c r="H305" s="80" t="s">
        <v>183</v>
      </c>
      <c r="I305" s="27" t="s">
        <v>820</v>
      </c>
    </row>
    <row r="306" spans="1:9" hidden="1" x14ac:dyDescent="0.25">
      <c r="A306" s="80" t="s">
        <v>378</v>
      </c>
      <c r="B306" s="81">
        <v>45923</v>
      </c>
      <c r="C306" s="80" t="s">
        <v>122</v>
      </c>
      <c r="D306" s="80" t="s">
        <v>433</v>
      </c>
      <c r="E306" s="77">
        <v>106.35</v>
      </c>
      <c r="F306" s="77">
        <v>0</v>
      </c>
      <c r="G306" s="77">
        <v>106.35</v>
      </c>
      <c r="H306" s="80" t="s">
        <v>183</v>
      </c>
      <c r="I306" s="27" t="s">
        <v>820</v>
      </c>
    </row>
    <row r="307" spans="1:9" hidden="1" x14ac:dyDescent="0.25">
      <c r="A307" s="80" t="s">
        <v>378</v>
      </c>
      <c r="B307" s="81">
        <v>45937</v>
      </c>
      <c r="C307" s="80" t="s">
        <v>122</v>
      </c>
      <c r="D307" s="80" t="s">
        <v>434</v>
      </c>
      <c r="E307" s="77">
        <v>133.15</v>
      </c>
      <c r="F307" s="77">
        <v>0</v>
      </c>
      <c r="G307" s="77">
        <v>133.15</v>
      </c>
      <c r="H307" s="80" t="s">
        <v>183</v>
      </c>
      <c r="I307" s="27" t="s">
        <v>820</v>
      </c>
    </row>
    <row r="308" spans="1:9" hidden="1" x14ac:dyDescent="0.25">
      <c r="A308" s="80" t="s">
        <v>378</v>
      </c>
      <c r="B308" s="81">
        <v>45937</v>
      </c>
      <c r="C308" s="80" t="s">
        <v>122</v>
      </c>
      <c r="D308" s="80" t="s">
        <v>435</v>
      </c>
      <c r="E308" s="77">
        <v>174.55</v>
      </c>
      <c r="F308" s="77">
        <v>0</v>
      </c>
      <c r="G308" s="77">
        <v>174.55</v>
      </c>
      <c r="H308" s="80" t="s">
        <v>183</v>
      </c>
      <c r="I308" s="27" t="s">
        <v>820</v>
      </c>
    </row>
    <row r="309" spans="1:9" hidden="1" x14ac:dyDescent="0.25">
      <c r="A309" s="80" t="s">
        <v>378</v>
      </c>
      <c r="B309" s="81">
        <v>45941</v>
      </c>
      <c r="C309" s="80" t="s">
        <v>122</v>
      </c>
      <c r="D309" s="80" t="s">
        <v>436</v>
      </c>
      <c r="E309" s="77">
        <v>99</v>
      </c>
      <c r="F309" s="77">
        <v>0</v>
      </c>
      <c r="G309" s="77">
        <v>99</v>
      </c>
      <c r="H309" s="80"/>
      <c r="I309" s="27" t="s">
        <v>27</v>
      </c>
    </row>
    <row r="310" spans="1:9" hidden="1" x14ac:dyDescent="0.25">
      <c r="A310" s="80" t="s">
        <v>378</v>
      </c>
      <c r="B310" s="81">
        <v>45945</v>
      </c>
      <c r="C310" s="80" t="s">
        <v>425</v>
      </c>
      <c r="D310" s="80" t="s">
        <v>426</v>
      </c>
      <c r="E310" s="77">
        <v>154</v>
      </c>
      <c r="F310" s="77">
        <v>0</v>
      </c>
      <c r="G310" s="77">
        <v>154</v>
      </c>
      <c r="H310" s="80"/>
      <c r="I310" s="27" t="s">
        <v>27</v>
      </c>
    </row>
    <row r="311" spans="1:9" hidden="1" x14ac:dyDescent="0.25">
      <c r="A311" s="80" t="s">
        <v>378</v>
      </c>
      <c r="B311" s="81">
        <v>45950</v>
      </c>
      <c r="C311" s="80" t="s">
        <v>122</v>
      </c>
      <c r="D311" s="80" t="s">
        <v>437</v>
      </c>
      <c r="E311" s="77">
        <v>70.260000000000005</v>
      </c>
      <c r="F311" s="77">
        <v>0</v>
      </c>
      <c r="G311" s="77">
        <v>70.260000000000005</v>
      </c>
      <c r="H311" s="80" t="s">
        <v>183</v>
      </c>
      <c r="I311" s="27" t="s">
        <v>820</v>
      </c>
    </row>
    <row r="312" spans="1:9" hidden="1" x14ac:dyDescent="0.25">
      <c r="A312" s="80" t="s">
        <v>378</v>
      </c>
      <c r="B312" s="81">
        <v>45951</v>
      </c>
      <c r="C312" s="80" t="s">
        <v>122</v>
      </c>
      <c r="D312" s="80" t="s">
        <v>438</v>
      </c>
      <c r="E312" s="77">
        <v>185.45</v>
      </c>
      <c r="F312" s="77">
        <v>0</v>
      </c>
      <c r="G312" s="77">
        <v>185.45</v>
      </c>
      <c r="H312" s="80" t="s">
        <v>183</v>
      </c>
      <c r="I312" s="27" t="s">
        <v>820</v>
      </c>
    </row>
    <row r="313" spans="1:9" hidden="1" x14ac:dyDescent="0.25">
      <c r="A313" s="80" t="s">
        <v>378</v>
      </c>
      <c r="B313" s="81">
        <v>45965</v>
      </c>
      <c r="C313" s="80" t="s">
        <v>309</v>
      </c>
      <c r="D313" s="80" t="s">
        <v>439</v>
      </c>
      <c r="E313" s="77">
        <v>220.55</v>
      </c>
      <c r="F313" s="77">
        <v>0</v>
      </c>
      <c r="G313" s="77">
        <v>220.55</v>
      </c>
      <c r="H313" s="80"/>
      <c r="I313" s="27" t="s">
        <v>27</v>
      </c>
    </row>
    <row r="314" spans="1:9" hidden="1" x14ac:dyDescent="0.25">
      <c r="A314" s="80" t="s">
        <v>378</v>
      </c>
      <c r="B314" s="81">
        <v>45967</v>
      </c>
      <c r="C314" s="80" t="s">
        <v>122</v>
      </c>
      <c r="D314" s="80" t="s">
        <v>440</v>
      </c>
      <c r="E314" s="77">
        <v>229.05</v>
      </c>
      <c r="F314" s="77">
        <v>0</v>
      </c>
      <c r="G314" s="77">
        <v>229.05</v>
      </c>
      <c r="H314" s="80" t="s">
        <v>183</v>
      </c>
      <c r="I314" s="27" t="s">
        <v>820</v>
      </c>
    </row>
    <row r="315" spans="1:9" hidden="1" x14ac:dyDescent="0.25">
      <c r="A315" s="80" t="s">
        <v>441</v>
      </c>
      <c r="B315" s="81">
        <v>45900</v>
      </c>
      <c r="C315" s="80" t="s">
        <v>442</v>
      </c>
      <c r="D315" s="80" t="s">
        <v>443</v>
      </c>
      <c r="E315" s="77">
        <v>773.21</v>
      </c>
      <c r="F315" s="77">
        <v>0</v>
      </c>
      <c r="G315" s="77">
        <v>773.21</v>
      </c>
      <c r="H315" s="80"/>
      <c r="I315" s="27" t="s">
        <v>27</v>
      </c>
    </row>
    <row r="316" spans="1:9" hidden="1" x14ac:dyDescent="0.25">
      <c r="A316" s="80" t="s">
        <v>441</v>
      </c>
      <c r="B316" s="81">
        <v>45930</v>
      </c>
      <c r="C316" s="80" t="s">
        <v>442</v>
      </c>
      <c r="D316" s="80" t="s">
        <v>444</v>
      </c>
      <c r="E316" s="77">
        <v>912.42</v>
      </c>
      <c r="F316" s="77">
        <v>0</v>
      </c>
      <c r="G316" s="77">
        <v>912.42</v>
      </c>
      <c r="H316" s="80"/>
      <c r="I316" s="27" t="s">
        <v>27</v>
      </c>
    </row>
    <row r="317" spans="1:9" hidden="1" x14ac:dyDescent="0.25">
      <c r="A317" s="80" t="s">
        <v>441</v>
      </c>
      <c r="B317" s="81">
        <v>45961</v>
      </c>
      <c r="C317" s="80" t="s">
        <v>442</v>
      </c>
      <c r="D317" s="80" t="s">
        <v>445</v>
      </c>
      <c r="E317" s="77">
        <v>1838.7</v>
      </c>
      <c r="F317" s="77">
        <v>0</v>
      </c>
      <c r="G317" s="77">
        <v>1838.7</v>
      </c>
      <c r="H317" s="80"/>
      <c r="I317" s="27" t="s">
        <v>27</v>
      </c>
    </row>
    <row r="318" spans="1:9" hidden="1" x14ac:dyDescent="0.25">
      <c r="A318" s="80" t="s">
        <v>446</v>
      </c>
      <c r="B318" s="81">
        <v>45658</v>
      </c>
      <c r="C318" s="80" t="s">
        <v>122</v>
      </c>
      <c r="D318" s="80" t="s">
        <v>447</v>
      </c>
      <c r="E318" s="77">
        <v>3360.15</v>
      </c>
      <c r="F318" s="77">
        <v>0</v>
      </c>
      <c r="G318" s="77">
        <v>3360.15</v>
      </c>
      <c r="H318" s="80"/>
      <c r="I318" s="27" t="s">
        <v>27</v>
      </c>
    </row>
    <row r="319" spans="1:9" hidden="1" x14ac:dyDescent="0.25">
      <c r="A319" s="80" t="s">
        <v>446</v>
      </c>
      <c r="B319" s="81">
        <v>45658</v>
      </c>
      <c r="C319" s="80" t="s">
        <v>122</v>
      </c>
      <c r="D319" s="80" t="s">
        <v>448</v>
      </c>
      <c r="E319" s="77">
        <v>377.75</v>
      </c>
      <c r="F319" s="77">
        <v>0</v>
      </c>
      <c r="G319" s="77">
        <v>377.75</v>
      </c>
      <c r="H319" s="80" t="s">
        <v>243</v>
      </c>
      <c r="I319" s="27" t="s">
        <v>27</v>
      </c>
    </row>
    <row r="320" spans="1:9" hidden="1" x14ac:dyDescent="0.25">
      <c r="A320" s="80" t="s">
        <v>446</v>
      </c>
      <c r="B320" s="81">
        <v>45658</v>
      </c>
      <c r="C320" s="80" t="s">
        <v>122</v>
      </c>
      <c r="D320" s="80" t="s">
        <v>449</v>
      </c>
      <c r="E320" s="77">
        <v>1481</v>
      </c>
      <c r="F320" s="77">
        <v>0</v>
      </c>
      <c r="G320" s="77">
        <v>1481</v>
      </c>
      <c r="H320" s="80" t="s">
        <v>243</v>
      </c>
      <c r="I320" s="27" t="s">
        <v>27</v>
      </c>
    </row>
    <row r="321" spans="1:9" hidden="1" x14ac:dyDescent="0.25">
      <c r="A321" s="80" t="s">
        <v>446</v>
      </c>
      <c r="B321" s="81">
        <v>45671</v>
      </c>
      <c r="C321" s="80" t="s">
        <v>122</v>
      </c>
      <c r="D321" s="80" t="s">
        <v>450</v>
      </c>
      <c r="E321" s="77">
        <v>143.31</v>
      </c>
      <c r="F321" s="77">
        <v>0</v>
      </c>
      <c r="G321" s="77">
        <v>143.31</v>
      </c>
      <c r="H321" s="80" t="s">
        <v>243</v>
      </c>
      <c r="I321" s="27" t="s">
        <v>27</v>
      </c>
    </row>
    <row r="322" spans="1:9" hidden="1" x14ac:dyDescent="0.25">
      <c r="A322" s="80" t="s">
        <v>446</v>
      </c>
      <c r="B322" s="81">
        <v>45674</v>
      </c>
      <c r="C322" s="80" t="s">
        <v>122</v>
      </c>
      <c r="D322" s="80" t="s">
        <v>451</v>
      </c>
      <c r="E322" s="77">
        <v>440</v>
      </c>
      <c r="F322" s="77">
        <v>0</v>
      </c>
      <c r="G322" s="77">
        <v>440</v>
      </c>
      <c r="H322" s="80" t="s">
        <v>183</v>
      </c>
      <c r="I322" s="27" t="s">
        <v>820</v>
      </c>
    </row>
    <row r="323" spans="1:9" hidden="1" x14ac:dyDescent="0.25">
      <c r="A323" s="80" t="s">
        <v>446</v>
      </c>
      <c r="B323" s="81">
        <v>45687</v>
      </c>
      <c r="C323" s="80" t="s">
        <v>122</v>
      </c>
      <c r="D323" s="80" t="s">
        <v>452</v>
      </c>
      <c r="E323" s="77">
        <v>329.96</v>
      </c>
      <c r="F323" s="77">
        <v>0</v>
      </c>
      <c r="G323" s="77">
        <v>329.96</v>
      </c>
      <c r="H323" s="80" t="s">
        <v>243</v>
      </c>
      <c r="I323" s="27" t="s">
        <v>27</v>
      </c>
    </row>
    <row r="324" spans="1:9" hidden="1" x14ac:dyDescent="0.25">
      <c r="A324" s="80" t="s">
        <v>446</v>
      </c>
      <c r="B324" s="81">
        <v>45702</v>
      </c>
      <c r="C324" s="80" t="s">
        <v>122</v>
      </c>
      <c r="D324" s="80" t="s">
        <v>389</v>
      </c>
      <c r="E324" s="77">
        <v>79</v>
      </c>
      <c r="F324" s="77">
        <v>0</v>
      </c>
      <c r="G324" s="77">
        <v>79</v>
      </c>
      <c r="H324" s="80" t="s">
        <v>243</v>
      </c>
      <c r="I324" s="27" t="s">
        <v>27</v>
      </c>
    </row>
    <row r="325" spans="1:9" hidden="1" x14ac:dyDescent="0.25">
      <c r="A325" s="80" t="s">
        <v>446</v>
      </c>
      <c r="B325" s="81">
        <v>45702</v>
      </c>
      <c r="C325" s="80" t="s">
        <v>122</v>
      </c>
      <c r="D325" s="80" t="s">
        <v>453</v>
      </c>
      <c r="E325" s="77">
        <v>207.47</v>
      </c>
      <c r="F325" s="77">
        <v>0</v>
      </c>
      <c r="G325" s="77">
        <v>207.47</v>
      </c>
      <c r="H325" s="80" t="s">
        <v>243</v>
      </c>
      <c r="I325" s="27" t="s">
        <v>27</v>
      </c>
    </row>
    <row r="326" spans="1:9" hidden="1" x14ac:dyDescent="0.25">
      <c r="A326" s="80" t="s">
        <v>446</v>
      </c>
      <c r="B326" s="81">
        <v>45715</v>
      </c>
      <c r="C326" s="80" t="s">
        <v>122</v>
      </c>
      <c r="D326" s="80" t="s">
        <v>454</v>
      </c>
      <c r="E326" s="77">
        <v>47.74</v>
      </c>
      <c r="F326" s="77">
        <v>0</v>
      </c>
      <c r="G326" s="77">
        <v>47.74</v>
      </c>
      <c r="H326" s="80" t="s">
        <v>183</v>
      </c>
      <c r="I326" s="27" t="s">
        <v>820</v>
      </c>
    </row>
    <row r="327" spans="1:9" hidden="1" x14ac:dyDescent="0.25">
      <c r="A327" s="80" t="s">
        <v>446</v>
      </c>
      <c r="B327" s="81">
        <v>45723</v>
      </c>
      <c r="C327" s="80" t="s">
        <v>122</v>
      </c>
      <c r="D327" s="80" t="s">
        <v>455</v>
      </c>
      <c r="E327" s="77">
        <v>344.1</v>
      </c>
      <c r="F327" s="77">
        <v>0</v>
      </c>
      <c r="G327" s="77">
        <v>344.1</v>
      </c>
      <c r="H327" s="80" t="s">
        <v>243</v>
      </c>
      <c r="I327" s="27" t="s">
        <v>27</v>
      </c>
    </row>
    <row r="328" spans="1:9" hidden="1" x14ac:dyDescent="0.25">
      <c r="A328" s="80" t="s">
        <v>446</v>
      </c>
      <c r="B328" s="81">
        <v>45744</v>
      </c>
      <c r="C328" s="80" t="s">
        <v>122</v>
      </c>
      <c r="D328" s="80" t="s">
        <v>456</v>
      </c>
      <c r="E328" s="77">
        <v>573.54</v>
      </c>
      <c r="F328" s="77">
        <v>0</v>
      </c>
      <c r="G328" s="77">
        <v>573.54</v>
      </c>
      <c r="H328" s="80" t="s">
        <v>243</v>
      </c>
      <c r="I328" s="27" t="s">
        <v>27</v>
      </c>
    </row>
    <row r="329" spans="1:9" hidden="1" x14ac:dyDescent="0.25">
      <c r="A329" s="80" t="s">
        <v>446</v>
      </c>
      <c r="B329" s="81">
        <v>45751</v>
      </c>
      <c r="C329" s="80" t="s">
        <v>122</v>
      </c>
      <c r="D329" s="80" t="s">
        <v>457</v>
      </c>
      <c r="E329" s="77">
        <v>166.13</v>
      </c>
      <c r="F329" s="77">
        <v>0</v>
      </c>
      <c r="G329" s="77">
        <v>166.13</v>
      </c>
      <c r="H329" s="80" t="s">
        <v>243</v>
      </c>
      <c r="I329" s="27" t="s">
        <v>27</v>
      </c>
    </row>
    <row r="330" spans="1:9" hidden="1" x14ac:dyDescent="0.25">
      <c r="A330" s="80" t="s">
        <v>446</v>
      </c>
      <c r="B330" s="81">
        <v>45788</v>
      </c>
      <c r="C330" s="80" t="s">
        <v>122</v>
      </c>
      <c r="D330" s="80" t="s">
        <v>458</v>
      </c>
      <c r="E330" s="77">
        <v>73.930000000000007</v>
      </c>
      <c r="F330" s="77">
        <v>0</v>
      </c>
      <c r="G330" s="77">
        <v>73.930000000000007</v>
      </c>
      <c r="H330" s="80" t="s">
        <v>243</v>
      </c>
      <c r="I330" s="27" t="s">
        <v>27</v>
      </c>
    </row>
    <row r="331" spans="1:9" hidden="1" x14ac:dyDescent="0.25">
      <c r="A331" s="80" t="s">
        <v>446</v>
      </c>
      <c r="B331" s="81">
        <v>45797</v>
      </c>
      <c r="C331" s="80" t="s">
        <v>122</v>
      </c>
      <c r="D331" s="80" t="s">
        <v>459</v>
      </c>
      <c r="E331" s="77">
        <v>110.6</v>
      </c>
      <c r="F331" s="77">
        <v>0</v>
      </c>
      <c r="G331" s="77">
        <v>110.6</v>
      </c>
      <c r="H331" s="80" t="s">
        <v>183</v>
      </c>
      <c r="I331" s="27" t="s">
        <v>820</v>
      </c>
    </row>
    <row r="332" spans="1:9" hidden="1" x14ac:dyDescent="0.25">
      <c r="A332" s="80" t="s">
        <v>446</v>
      </c>
      <c r="B332" s="81">
        <v>45799</v>
      </c>
      <c r="C332" s="80" t="s">
        <v>122</v>
      </c>
      <c r="D332" s="80" t="s">
        <v>389</v>
      </c>
      <c r="E332" s="77">
        <v>361.17</v>
      </c>
      <c r="F332" s="77">
        <v>0</v>
      </c>
      <c r="G332" s="77">
        <v>361.17</v>
      </c>
      <c r="H332" s="80" t="s">
        <v>243</v>
      </c>
      <c r="I332" s="27" t="s">
        <v>27</v>
      </c>
    </row>
    <row r="333" spans="1:9" hidden="1" x14ac:dyDescent="0.25">
      <c r="A333" s="80" t="s">
        <v>446</v>
      </c>
      <c r="B333" s="81">
        <v>45800</v>
      </c>
      <c r="C333" s="80" t="s">
        <v>122</v>
      </c>
      <c r="D333" s="80" t="s">
        <v>460</v>
      </c>
      <c r="E333" s="77">
        <v>459.76</v>
      </c>
      <c r="F333" s="77">
        <v>0</v>
      </c>
      <c r="G333" s="77">
        <v>459.76</v>
      </c>
      <c r="H333" s="80" t="s">
        <v>243</v>
      </c>
      <c r="I333" s="27" t="s">
        <v>27</v>
      </c>
    </row>
    <row r="334" spans="1:9" hidden="1" x14ac:dyDescent="0.25">
      <c r="A334" s="80" t="s">
        <v>446</v>
      </c>
      <c r="B334" s="81">
        <v>45804</v>
      </c>
      <c r="C334" s="80" t="s">
        <v>122</v>
      </c>
      <c r="D334" s="80" t="s">
        <v>461</v>
      </c>
      <c r="E334" s="77">
        <v>78.569999999999993</v>
      </c>
      <c r="F334" s="77">
        <v>0</v>
      </c>
      <c r="G334" s="77">
        <v>78.569999999999993</v>
      </c>
      <c r="H334" s="80" t="s">
        <v>243</v>
      </c>
      <c r="I334" s="27" t="s">
        <v>27</v>
      </c>
    </row>
    <row r="335" spans="1:9" hidden="1" x14ac:dyDescent="0.25">
      <c r="A335" s="80" t="s">
        <v>446</v>
      </c>
      <c r="B335" s="81">
        <v>45839</v>
      </c>
      <c r="C335" s="80" t="s">
        <v>122</v>
      </c>
      <c r="D335" s="80" t="s">
        <v>416</v>
      </c>
      <c r="E335" s="77">
        <v>192.89</v>
      </c>
      <c r="F335" s="77">
        <v>0</v>
      </c>
      <c r="G335" s="77">
        <v>192.89</v>
      </c>
      <c r="H335" s="80" t="s">
        <v>243</v>
      </c>
      <c r="I335" s="27" t="s">
        <v>27</v>
      </c>
    </row>
    <row r="336" spans="1:9" hidden="1" x14ac:dyDescent="0.25">
      <c r="A336" s="80" t="s">
        <v>446</v>
      </c>
      <c r="B336" s="81">
        <v>45909</v>
      </c>
      <c r="C336" s="80" t="s">
        <v>122</v>
      </c>
      <c r="D336" s="80" t="s">
        <v>462</v>
      </c>
      <c r="E336" s="77">
        <v>835.75</v>
      </c>
      <c r="F336" s="77">
        <v>0</v>
      </c>
      <c r="G336" s="77">
        <v>835.75</v>
      </c>
      <c r="H336" s="80" t="s">
        <v>183</v>
      </c>
      <c r="I336" s="27" t="s">
        <v>820</v>
      </c>
    </row>
    <row r="337" spans="1:9" hidden="1" x14ac:dyDescent="0.25">
      <c r="A337" s="80" t="s">
        <v>463</v>
      </c>
      <c r="B337" s="81">
        <v>45754</v>
      </c>
      <c r="C337" s="80" t="s">
        <v>122</v>
      </c>
      <c r="D337" s="80" t="s">
        <v>464</v>
      </c>
      <c r="E337" s="77">
        <v>286.04000000000002</v>
      </c>
      <c r="F337" s="77">
        <v>0</v>
      </c>
      <c r="G337" s="77">
        <v>286.04000000000002</v>
      </c>
      <c r="H337" s="80" t="s">
        <v>243</v>
      </c>
      <c r="I337" s="27" t="s">
        <v>27</v>
      </c>
    </row>
    <row r="338" spans="1:9" hidden="1" x14ac:dyDescent="0.25">
      <c r="A338" s="80" t="s">
        <v>463</v>
      </c>
      <c r="B338" s="81">
        <v>45819</v>
      </c>
      <c r="C338" s="80" t="s">
        <v>122</v>
      </c>
      <c r="D338" s="80" t="s">
        <v>465</v>
      </c>
      <c r="E338" s="77">
        <v>454.55</v>
      </c>
      <c r="F338" s="77">
        <v>0</v>
      </c>
      <c r="G338" s="77">
        <v>454.55</v>
      </c>
      <c r="H338" s="80" t="s">
        <v>183</v>
      </c>
      <c r="I338" s="27" t="s">
        <v>820</v>
      </c>
    </row>
    <row r="339" spans="1:9" hidden="1" x14ac:dyDescent="0.25">
      <c r="A339" s="80" t="s">
        <v>463</v>
      </c>
      <c r="B339" s="81">
        <v>45848</v>
      </c>
      <c r="C339" s="80" t="s">
        <v>122</v>
      </c>
      <c r="D339" s="80" t="s">
        <v>466</v>
      </c>
      <c r="E339" s="77">
        <v>900</v>
      </c>
      <c r="F339" s="77">
        <v>0</v>
      </c>
      <c r="G339" s="77">
        <v>900</v>
      </c>
      <c r="H339" s="80" t="s">
        <v>183</v>
      </c>
      <c r="I339" s="27" t="s">
        <v>820</v>
      </c>
    </row>
    <row r="340" spans="1:9" hidden="1" x14ac:dyDescent="0.25">
      <c r="A340" s="80" t="s">
        <v>463</v>
      </c>
      <c r="B340" s="81">
        <v>45950</v>
      </c>
      <c r="C340" s="80" t="s">
        <v>122</v>
      </c>
      <c r="D340" s="80" t="s">
        <v>467</v>
      </c>
      <c r="E340" s="77">
        <v>2500</v>
      </c>
      <c r="F340" s="77">
        <v>0</v>
      </c>
      <c r="G340" s="77">
        <v>2500</v>
      </c>
      <c r="H340" s="80"/>
      <c r="I340" s="27" t="s">
        <v>27</v>
      </c>
    </row>
    <row r="341" spans="1:9" hidden="1" x14ac:dyDescent="0.25">
      <c r="A341" s="80" t="s">
        <v>463</v>
      </c>
      <c r="B341" s="81">
        <v>45955</v>
      </c>
      <c r="C341" s="80" t="s">
        <v>122</v>
      </c>
      <c r="D341" s="80" t="s">
        <v>468</v>
      </c>
      <c r="E341" s="77">
        <v>900</v>
      </c>
      <c r="F341" s="77">
        <v>0</v>
      </c>
      <c r="G341" s="77">
        <v>900</v>
      </c>
      <c r="H341" s="80" t="s">
        <v>183</v>
      </c>
      <c r="I341" s="27" t="s">
        <v>820</v>
      </c>
    </row>
    <row r="342" spans="1:9" hidden="1" x14ac:dyDescent="0.25">
      <c r="A342" s="80" t="s">
        <v>463</v>
      </c>
      <c r="B342" s="81">
        <v>45971</v>
      </c>
      <c r="C342" s="80" t="s">
        <v>122</v>
      </c>
      <c r="D342" s="80" t="s">
        <v>469</v>
      </c>
      <c r="E342" s="77">
        <v>272.73</v>
      </c>
      <c r="F342" s="77">
        <v>0</v>
      </c>
      <c r="G342" s="77">
        <v>272.73</v>
      </c>
      <c r="H342" s="80" t="s">
        <v>183</v>
      </c>
      <c r="I342" s="27" t="s">
        <v>820</v>
      </c>
    </row>
    <row r="343" spans="1:9" hidden="1" x14ac:dyDescent="0.25">
      <c r="A343" s="80" t="s">
        <v>463</v>
      </c>
      <c r="B343" s="81">
        <v>45971</v>
      </c>
      <c r="C343" s="80" t="s">
        <v>122</v>
      </c>
      <c r="D343" s="80" t="s">
        <v>470</v>
      </c>
      <c r="E343" s="77">
        <v>559.1</v>
      </c>
      <c r="F343" s="77">
        <v>0</v>
      </c>
      <c r="G343" s="77">
        <v>559.1</v>
      </c>
      <c r="H343" s="80"/>
      <c r="I343" s="27" t="s">
        <v>27</v>
      </c>
    </row>
    <row r="344" spans="1:9" hidden="1" x14ac:dyDescent="0.25">
      <c r="A344" s="80" t="s">
        <v>471</v>
      </c>
      <c r="B344" s="81">
        <v>45659</v>
      </c>
      <c r="C344" s="80" t="s">
        <v>472</v>
      </c>
      <c r="D344" s="80" t="s">
        <v>473</v>
      </c>
      <c r="E344" s="77">
        <v>78</v>
      </c>
      <c r="F344" s="77">
        <v>0</v>
      </c>
      <c r="G344" s="77">
        <v>78</v>
      </c>
      <c r="H344" s="80"/>
      <c r="I344" s="27" t="s">
        <v>36</v>
      </c>
    </row>
    <row r="345" spans="1:9" hidden="1" x14ac:dyDescent="0.25">
      <c r="A345" s="80" t="s">
        <v>471</v>
      </c>
      <c r="B345" s="81">
        <v>45659</v>
      </c>
      <c r="C345" s="80" t="s">
        <v>472</v>
      </c>
      <c r="D345" s="80" t="s">
        <v>474</v>
      </c>
      <c r="E345" s="77">
        <v>37.5</v>
      </c>
      <c r="F345" s="77">
        <v>0</v>
      </c>
      <c r="G345" s="77">
        <v>37.5</v>
      </c>
      <c r="H345" s="80"/>
      <c r="I345" s="27" t="s">
        <v>36</v>
      </c>
    </row>
    <row r="346" spans="1:9" hidden="1" x14ac:dyDescent="0.25">
      <c r="A346" s="80" t="s">
        <v>471</v>
      </c>
      <c r="B346" s="81">
        <v>45659</v>
      </c>
      <c r="C346" s="80" t="s">
        <v>230</v>
      </c>
      <c r="D346" s="80" t="s">
        <v>475</v>
      </c>
      <c r="E346" s="77">
        <v>0</v>
      </c>
      <c r="F346" s="77">
        <v>78</v>
      </c>
      <c r="G346" s="77">
        <v>-78</v>
      </c>
      <c r="H346" s="80"/>
      <c r="I346" s="27" t="s">
        <v>36</v>
      </c>
    </row>
    <row r="347" spans="1:9" hidden="1" x14ac:dyDescent="0.25">
      <c r="A347" s="80" t="s">
        <v>471</v>
      </c>
      <c r="B347" s="81">
        <v>45659</v>
      </c>
      <c r="C347" s="80" t="s">
        <v>230</v>
      </c>
      <c r="D347" s="80" t="s">
        <v>475</v>
      </c>
      <c r="E347" s="77">
        <v>0</v>
      </c>
      <c r="F347" s="77">
        <v>37.5</v>
      </c>
      <c r="G347" s="77">
        <v>-37.5</v>
      </c>
      <c r="H347" s="80"/>
      <c r="I347" s="27" t="s">
        <v>36</v>
      </c>
    </row>
    <row r="348" spans="1:9" hidden="1" x14ac:dyDescent="0.25">
      <c r="A348" s="80" t="s">
        <v>471</v>
      </c>
      <c r="B348" s="81">
        <v>45673</v>
      </c>
      <c r="C348" s="80" t="s">
        <v>472</v>
      </c>
      <c r="D348" s="80" t="s">
        <v>476</v>
      </c>
      <c r="E348" s="77">
        <v>39</v>
      </c>
      <c r="F348" s="77">
        <v>0</v>
      </c>
      <c r="G348" s="77">
        <v>39</v>
      </c>
      <c r="H348" s="80"/>
      <c r="I348" s="27" t="s">
        <v>36</v>
      </c>
    </row>
    <row r="349" spans="1:9" hidden="1" x14ac:dyDescent="0.25">
      <c r="A349" s="80" t="s">
        <v>471</v>
      </c>
      <c r="B349" s="81">
        <v>45673</v>
      </c>
      <c r="C349" s="80" t="s">
        <v>230</v>
      </c>
      <c r="D349" s="80" t="s">
        <v>475</v>
      </c>
      <c r="E349" s="77">
        <v>0</v>
      </c>
      <c r="F349" s="77">
        <v>46.8</v>
      </c>
      <c r="G349" s="77">
        <v>-46.8</v>
      </c>
      <c r="H349" s="80"/>
      <c r="I349" s="27" t="s">
        <v>36</v>
      </c>
    </row>
    <row r="350" spans="1:9" hidden="1" x14ac:dyDescent="0.25">
      <c r="A350" s="80" t="s">
        <v>471</v>
      </c>
      <c r="B350" s="81">
        <v>45674</v>
      </c>
      <c r="C350" s="80" t="s">
        <v>472</v>
      </c>
      <c r="D350" s="80" t="s">
        <v>477</v>
      </c>
      <c r="E350" s="77">
        <v>0.46</v>
      </c>
      <c r="F350" s="77">
        <v>0</v>
      </c>
      <c r="G350" s="77">
        <v>0.46</v>
      </c>
      <c r="H350" s="80"/>
      <c r="I350" s="27" t="s">
        <v>36</v>
      </c>
    </row>
    <row r="351" spans="1:9" hidden="1" x14ac:dyDescent="0.25">
      <c r="A351" s="80" t="s">
        <v>471</v>
      </c>
      <c r="B351" s="81">
        <v>45674</v>
      </c>
      <c r="C351" s="80" t="s">
        <v>472</v>
      </c>
      <c r="D351" s="80" t="s">
        <v>478</v>
      </c>
      <c r="E351" s="77">
        <v>0.46</v>
      </c>
      <c r="F351" s="77">
        <v>0</v>
      </c>
      <c r="G351" s="77">
        <v>0.46</v>
      </c>
      <c r="H351" s="80"/>
      <c r="I351" s="27" t="s">
        <v>36</v>
      </c>
    </row>
    <row r="352" spans="1:9" hidden="1" x14ac:dyDescent="0.25">
      <c r="A352" s="80" t="s">
        <v>471</v>
      </c>
      <c r="B352" s="81">
        <v>45679</v>
      </c>
      <c r="C352" s="80" t="s">
        <v>425</v>
      </c>
      <c r="D352" s="80" t="s">
        <v>479</v>
      </c>
      <c r="E352" s="77">
        <v>0.54</v>
      </c>
      <c r="F352" s="77">
        <v>0</v>
      </c>
      <c r="G352" s="77">
        <v>0.54</v>
      </c>
      <c r="H352" s="80"/>
      <c r="I352" s="27" t="s">
        <v>36</v>
      </c>
    </row>
    <row r="353" spans="1:9" hidden="1" x14ac:dyDescent="0.25">
      <c r="A353" s="80" t="s">
        <v>471</v>
      </c>
      <c r="B353" s="81">
        <v>45705</v>
      </c>
      <c r="C353" s="80" t="s">
        <v>472</v>
      </c>
      <c r="D353" s="80" t="s">
        <v>476</v>
      </c>
      <c r="E353" s="77">
        <v>39</v>
      </c>
      <c r="F353" s="77">
        <v>0</v>
      </c>
      <c r="G353" s="77">
        <v>39</v>
      </c>
      <c r="H353" s="80"/>
      <c r="I353" s="27" t="s">
        <v>36</v>
      </c>
    </row>
    <row r="354" spans="1:9" hidden="1" x14ac:dyDescent="0.25">
      <c r="A354" s="80" t="s">
        <v>471</v>
      </c>
      <c r="B354" s="81">
        <v>45705</v>
      </c>
      <c r="C354" s="80" t="s">
        <v>230</v>
      </c>
      <c r="D354" s="80" t="s">
        <v>475</v>
      </c>
      <c r="E354" s="77">
        <v>0</v>
      </c>
      <c r="F354" s="77">
        <v>46.8</v>
      </c>
      <c r="G354" s="77">
        <v>-46.8</v>
      </c>
      <c r="H354" s="80"/>
      <c r="I354" s="27" t="s">
        <v>36</v>
      </c>
    </row>
    <row r="355" spans="1:9" hidden="1" x14ac:dyDescent="0.25">
      <c r="A355" s="80" t="s">
        <v>471</v>
      </c>
      <c r="B355" s="81">
        <v>45709</v>
      </c>
      <c r="C355" s="80" t="s">
        <v>472</v>
      </c>
      <c r="D355" s="80" t="s">
        <v>480</v>
      </c>
      <c r="E355" s="77">
        <v>0.46</v>
      </c>
      <c r="F355" s="77">
        <v>0</v>
      </c>
      <c r="G355" s="77">
        <v>0.46</v>
      </c>
      <c r="H355" s="80"/>
      <c r="I355" s="27" t="s">
        <v>36</v>
      </c>
    </row>
    <row r="356" spans="1:9" hidden="1" x14ac:dyDescent="0.25">
      <c r="A356" s="80" t="s">
        <v>471</v>
      </c>
      <c r="B356" s="81">
        <v>45710</v>
      </c>
      <c r="C356" s="80" t="s">
        <v>425</v>
      </c>
      <c r="D356" s="80" t="s">
        <v>479</v>
      </c>
      <c r="E356" s="77">
        <v>0.54</v>
      </c>
      <c r="F356" s="77">
        <v>0</v>
      </c>
      <c r="G356" s="77">
        <v>0.54</v>
      </c>
      <c r="H356" s="80"/>
      <c r="I356" s="27" t="s">
        <v>36</v>
      </c>
    </row>
    <row r="357" spans="1:9" hidden="1" x14ac:dyDescent="0.25">
      <c r="A357" s="80" t="s">
        <v>471</v>
      </c>
      <c r="B357" s="81">
        <v>45730</v>
      </c>
      <c r="C357" s="80" t="s">
        <v>472</v>
      </c>
      <c r="D357" s="80" t="s">
        <v>481</v>
      </c>
      <c r="E357" s="77">
        <v>0.25</v>
      </c>
      <c r="F357" s="77">
        <v>0</v>
      </c>
      <c r="G357" s="77">
        <v>0.25</v>
      </c>
      <c r="H357" s="80"/>
      <c r="I357" s="27" t="s">
        <v>36</v>
      </c>
    </row>
    <row r="358" spans="1:9" hidden="1" x14ac:dyDescent="0.25">
      <c r="A358" s="80" t="s">
        <v>471</v>
      </c>
      <c r="B358" s="81">
        <v>45733</v>
      </c>
      <c r="C358" s="80" t="s">
        <v>472</v>
      </c>
      <c r="D358" s="80" t="s">
        <v>476</v>
      </c>
      <c r="E358" s="77">
        <v>39</v>
      </c>
      <c r="F358" s="77">
        <v>0</v>
      </c>
      <c r="G358" s="77">
        <v>39</v>
      </c>
      <c r="H358" s="80"/>
      <c r="I358" s="27" t="s">
        <v>36</v>
      </c>
    </row>
    <row r="359" spans="1:9" hidden="1" x14ac:dyDescent="0.25">
      <c r="A359" s="80" t="s">
        <v>471</v>
      </c>
      <c r="B359" s="81">
        <v>45733</v>
      </c>
      <c r="C359" s="80" t="s">
        <v>472</v>
      </c>
      <c r="D359" s="80" t="s">
        <v>482</v>
      </c>
      <c r="E359" s="77">
        <v>0</v>
      </c>
      <c r="F359" s="77">
        <v>46.8</v>
      </c>
      <c r="G359" s="77">
        <v>-46.8</v>
      </c>
      <c r="H359" s="80"/>
      <c r="I359" s="27" t="s">
        <v>36</v>
      </c>
    </row>
    <row r="360" spans="1:9" hidden="1" x14ac:dyDescent="0.25">
      <c r="A360" s="80" t="s">
        <v>471</v>
      </c>
      <c r="B360" s="81">
        <v>45738</v>
      </c>
      <c r="C360" s="80" t="s">
        <v>425</v>
      </c>
      <c r="D360" s="80" t="s">
        <v>479</v>
      </c>
      <c r="E360" s="77">
        <v>0.52</v>
      </c>
      <c r="F360" s="77">
        <v>0</v>
      </c>
      <c r="G360" s="77">
        <v>0.52</v>
      </c>
      <c r="H360" s="80"/>
      <c r="I360" s="27" t="s">
        <v>36</v>
      </c>
    </row>
    <row r="361" spans="1:9" hidden="1" x14ac:dyDescent="0.25">
      <c r="A361" s="80" t="s">
        <v>471</v>
      </c>
      <c r="B361" s="81">
        <v>45747</v>
      </c>
      <c r="C361" s="80" t="s">
        <v>472</v>
      </c>
      <c r="D361" s="80" t="s">
        <v>483</v>
      </c>
      <c r="E361" s="77">
        <v>38.93</v>
      </c>
      <c r="F361" s="77">
        <v>0</v>
      </c>
      <c r="G361" s="77">
        <v>38.93</v>
      </c>
      <c r="H361" s="80"/>
      <c r="I361" s="27" t="s">
        <v>36</v>
      </c>
    </row>
    <row r="362" spans="1:9" hidden="1" x14ac:dyDescent="0.25">
      <c r="A362" s="80" t="s">
        <v>471</v>
      </c>
      <c r="B362" s="81">
        <v>45749</v>
      </c>
      <c r="C362" s="80" t="s">
        <v>472</v>
      </c>
      <c r="D362" s="80" t="s">
        <v>484</v>
      </c>
      <c r="E362" s="77">
        <v>37.5</v>
      </c>
      <c r="F362" s="77">
        <v>0</v>
      </c>
      <c r="G362" s="77">
        <v>37.5</v>
      </c>
      <c r="H362" s="80"/>
      <c r="I362" s="27" t="s">
        <v>36</v>
      </c>
    </row>
    <row r="363" spans="1:9" hidden="1" x14ac:dyDescent="0.25">
      <c r="A363" s="80" t="s">
        <v>471</v>
      </c>
      <c r="B363" s="81">
        <v>45749</v>
      </c>
      <c r="C363" s="80" t="s">
        <v>472</v>
      </c>
      <c r="D363" s="80" t="s">
        <v>485</v>
      </c>
      <c r="E363" s="77">
        <v>78</v>
      </c>
      <c r="F363" s="77">
        <v>0</v>
      </c>
      <c r="G363" s="77">
        <v>78</v>
      </c>
      <c r="H363" s="80"/>
      <c r="I363" s="27" t="s">
        <v>36</v>
      </c>
    </row>
    <row r="364" spans="1:9" hidden="1" x14ac:dyDescent="0.25">
      <c r="A364" s="80" t="s">
        <v>471</v>
      </c>
      <c r="B364" s="81">
        <v>45749</v>
      </c>
      <c r="C364" s="80" t="s">
        <v>472</v>
      </c>
      <c r="D364" s="80" t="s">
        <v>486</v>
      </c>
      <c r="E364" s="77">
        <v>0</v>
      </c>
      <c r="F364" s="77">
        <v>37.5</v>
      </c>
      <c r="G364" s="77">
        <v>-37.5</v>
      </c>
      <c r="H364" s="80"/>
      <c r="I364" s="27" t="s">
        <v>36</v>
      </c>
    </row>
    <row r="365" spans="1:9" hidden="1" x14ac:dyDescent="0.25">
      <c r="A365" s="80" t="s">
        <v>471</v>
      </c>
      <c r="B365" s="81">
        <v>45749</v>
      </c>
      <c r="C365" s="80" t="s">
        <v>472</v>
      </c>
      <c r="D365" s="80" t="s">
        <v>487</v>
      </c>
      <c r="E365" s="77">
        <v>0</v>
      </c>
      <c r="F365" s="77">
        <v>78</v>
      </c>
      <c r="G365" s="77">
        <v>-78</v>
      </c>
      <c r="H365" s="80"/>
      <c r="I365" s="27" t="s">
        <v>36</v>
      </c>
    </row>
    <row r="366" spans="1:9" hidden="1" x14ac:dyDescent="0.25">
      <c r="A366" s="80" t="s">
        <v>471</v>
      </c>
      <c r="B366" s="81">
        <v>45763</v>
      </c>
      <c r="C366" s="80" t="s">
        <v>472</v>
      </c>
      <c r="D366" s="80" t="s">
        <v>476</v>
      </c>
      <c r="E366" s="77">
        <v>39</v>
      </c>
      <c r="F366" s="77">
        <v>0</v>
      </c>
      <c r="G366" s="77">
        <v>39</v>
      </c>
      <c r="H366" s="80"/>
      <c r="I366" s="27" t="s">
        <v>36</v>
      </c>
    </row>
    <row r="367" spans="1:9" hidden="1" x14ac:dyDescent="0.25">
      <c r="A367" s="80" t="s">
        <v>471</v>
      </c>
      <c r="B367" s="81">
        <v>45763</v>
      </c>
      <c r="C367" s="80" t="s">
        <v>472</v>
      </c>
      <c r="D367" s="80" t="s">
        <v>482</v>
      </c>
      <c r="E367" s="77">
        <v>0</v>
      </c>
      <c r="F367" s="77">
        <v>46.8</v>
      </c>
      <c r="G367" s="77">
        <v>-46.8</v>
      </c>
      <c r="H367" s="80"/>
      <c r="I367" s="27" t="s">
        <v>36</v>
      </c>
    </row>
    <row r="368" spans="1:9" hidden="1" x14ac:dyDescent="0.25">
      <c r="A368" s="80" t="s">
        <v>471</v>
      </c>
      <c r="B368" s="81">
        <v>45769</v>
      </c>
      <c r="C368" s="80" t="s">
        <v>425</v>
      </c>
      <c r="D368" s="80" t="s">
        <v>479</v>
      </c>
      <c r="E368" s="77">
        <v>0.49</v>
      </c>
      <c r="F368" s="77">
        <v>0</v>
      </c>
      <c r="G368" s="77">
        <v>0.49</v>
      </c>
      <c r="H368" s="80"/>
      <c r="I368" s="27" t="s">
        <v>36</v>
      </c>
    </row>
    <row r="369" spans="1:9" hidden="1" x14ac:dyDescent="0.25">
      <c r="A369" s="80" t="s">
        <v>471</v>
      </c>
      <c r="B369" s="81">
        <v>45790</v>
      </c>
      <c r="C369" s="80" t="s">
        <v>425</v>
      </c>
      <c r="D369" s="80" t="s">
        <v>479</v>
      </c>
      <c r="E369" s="77">
        <v>0.45</v>
      </c>
      <c r="F369" s="77">
        <v>0</v>
      </c>
      <c r="G369" s="77">
        <v>0.45</v>
      </c>
      <c r="H369" s="80"/>
      <c r="I369" s="27" t="s">
        <v>36</v>
      </c>
    </row>
    <row r="370" spans="1:9" hidden="1" x14ac:dyDescent="0.25">
      <c r="A370" s="80" t="s">
        <v>471</v>
      </c>
      <c r="B370" s="81">
        <v>45793</v>
      </c>
      <c r="C370" s="80" t="s">
        <v>472</v>
      </c>
      <c r="D370" s="80" t="s">
        <v>476</v>
      </c>
      <c r="E370" s="77">
        <v>39</v>
      </c>
      <c r="F370" s="77">
        <v>0</v>
      </c>
      <c r="G370" s="77">
        <v>39</v>
      </c>
      <c r="H370" s="80"/>
      <c r="I370" s="27" t="s">
        <v>36</v>
      </c>
    </row>
    <row r="371" spans="1:9" hidden="1" x14ac:dyDescent="0.25">
      <c r="A371" s="80" t="s">
        <v>471</v>
      </c>
      <c r="B371" s="81">
        <v>45793</v>
      </c>
      <c r="C371" s="80" t="s">
        <v>472</v>
      </c>
      <c r="D371" s="80" t="s">
        <v>482</v>
      </c>
      <c r="E371" s="77">
        <v>0</v>
      </c>
      <c r="F371" s="77">
        <v>46.8</v>
      </c>
      <c r="G371" s="77">
        <v>-46.8</v>
      </c>
      <c r="H371" s="80"/>
      <c r="I371" s="27" t="s">
        <v>36</v>
      </c>
    </row>
    <row r="372" spans="1:9" hidden="1" x14ac:dyDescent="0.25">
      <c r="A372" s="80" t="s">
        <v>471</v>
      </c>
      <c r="B372" s="81">
        <v>45807</v>
      </c>
      <c r="C372" s="80" t="s">
        <v>425</v>
      </c>
      <c r="D372" s="80" t="s">
        <v>479</v>
      </c>
      <c r="E372" s="77">
        <v>0.5</v>
      </c>
      <c r="F372" s="77">
        <v>0</v>
      </c>
      <c r="G372" s="77">
        <v>0.5</v>
      </c>
      <c r="H372" s="80"/>
      <c r="I372" s="27" t="s">
        <v>36</v>
      </c>
    </row>
    <row r="373" spans="1:9" hidden="1" x14ac:dyDescent="0.25">
      <c r="A373" s="80" t="s">
        <v>471</v>
      </c>
      <c r="B373" s="81">
        <v>45824</v>
      </c>
      <c r="C373" s="80" t="s">
        <v>472</v>
      </c>
      <c r="D373" s="80" t="s">
        <v>476</v>
      </c>
      <c r="E373" s="77">
        <v>46.8</v>
      </c>
      <c r="F373" s="77">
        <v>0</v>
      </c>
      <c r="G373" s="77">
        <v>46.8</v>
      </c>
      <c r="H373" s="80"/>
      <c r="I373" s="27" t="s">
        <v>36</v>
      </c>
    </row>
    <row r="374" spans="1:9" hidden="1" x14ac:dyDescent="0.25">
      <c r="A374" s="80" t="s">
        <v>471</v>
      </c>
      <c r="B374" s="81">
        <v>45825</v>
      </c>
      <c r="C374" s="80" t="s">
        <v>230</v>
      </c>
      <c r="D374" s="80" t="s">
        <v>475</v>
      </c>
      <c r="E374" s="77">
        <v>0</v>
      </c>
      <c r="F374" s="77">
        <v>46.8</v>
      </c>
      <c r="G374" s="77">
        <v>-46.8</v>
      </c>
      <c r="H374" s="80"/>
      <c r="I374" s="27" t="s">
        <v>36</v>
      </c>
    </row>
    <row r="375" spans="1:9" hidden="1" x14ac:dyDescent="0.25">
      <c r="A375" s="80" t="s">
        <v>471</v>
      </c>
      <c r="B375" s="81">
        <v>45830</v>
      </c>
      <c r="C375" s="80" t="s">
        <v>425</v>
      </c>
      <c r="D375" s="80" t="s">
        <v>479</v>
      </c>
      <c r="E375" s="77">
        <v>0.59</v>
      </c>
      <c r="F375" s="77">
        <v>0</v>
      </c>
      <c r="G375" s="77">
        <v>0.59</v>
      </c>
      <c r="H375" s="80"/>
      <c r="I375" s="27" t="s">
        <v>36</v>
      </c>
    </row>
    <row r="376" spans="1:9" hidden="1" x14ac:dyDescent="0.25">
      <c r="A376" s="80" t="s">
        <v>471</v>
      </c>
      <c r="B376" s="81">
        <v>45838</v>
      </c>
      <c r="C376" s="80" t="s">
        <v>472</v>
      </c>
      <c r="D376" s="80" t="s">
        <v>488</v>
      </c>
      <c r="E376" s="77">
        <v>78</v>
      </c>
      <c r="F376" s="77">
        <v>0</v>
      </c>
      <c r="G376" s="77">
        <v>78</v>
      </c>
      <c r="H376" s="80"/>
      <c r="I376" s="27" t="s">
        <v>36</v>
      </c>
    </row>
    <row r="377" spans="1:9" hidden="1" x14ac:dyDescent="0.25">
      <c r="A377" s="80" t="s">
        <v>471</v>
      </c>
      <c r="B377" s="81">
        <v>45840</v>
      </c>
      <c r="C377" s="80" t="s">
        <v>472</v>
      </c>
      <c r="D377" s="80" t="s">
        <v>489</v>
      </c>
      <c r="E377" s="77">
        <v>37.5</v>
      </c>
      <c r="F377" s="77">
        <v>0</v>
      </c>
      <c r="G377" s="77">
        <v>37.5</v>
      </c>
      <c r="H377" s="80"/>
      <c r="I377" s="27" t="s">
        <v>36</v>
      </c>
    </row>
    <row r="378" spans="1:9" hidden="1" x14ac:dyDescent="0.25">
      <c r="A378" s="80" t="s">
        <v>471</v>
      </c>
      <c r="B378" s="81">
        <v>45854</v>
      </c>
      <c r="C378" s="80" t="s">
        <v>472</v>
      </c>
      <c r="D378" s="80" t="s">
        <v>476</v>
      </c>
      <c r="E378" s="77">
        <v>39</v>
      </c>
      <c r="F378" s="77">
        <v>0</v>
      </c>
      <c r="G378" s="77">
        <v>39</v>
      </c>
      <c r="H378" s="80"/>
      <c r="I378" s="27" t="s">
        <v>36</v>
      </c>
    </row>
    <row r="379" spans="1:9" hidden="1" x14ac:dyDescent="0.25">
      <c r="A379" s="80" t="s">
        <v>471</v>
      </c>
      <c r="B379" s="81">
        <v>45860</v>
      </c>
      <c r="C379" s="80" t="s">
        <v>425</v>
      </c>
      <c r="D379" s="80" t="s">
        <v>479</v>
      </c>
      <c r="E379" s="77">
        <v>0.57999999999999996</v>
      </c>
      <c r="F379" s="77">
        <v>0</v>
      </c>
      <c r="G379" s="77">
        <v>0.57999999999999996</v>
      </c>
      <c r="H379" s="80"/>
      <c r="I379" s="27" t="s">
        <v>36</v>
      </c>
    </row>
    <row r="380" spans="1:9" hidden="1" x14ac:dyDescent="0.25">
      <c r="A380" s="80" t="s">
        <v>471</v>
      </c>
      <c r="B380" s="81">
        <v>45867</v>
      </c>
      <c r="C380" s="80" t="s">
        <v>472</v>
      </c>
      <c r="D380" s="80" t="s">
        <v>490</v>
      </c>
      <c r="E380" s="77">
        <v>61.6</v>
      </c>
      <c r="F380" s="77">
        <v>0</v>
      </c>
      <c r="G380" s="77">
        <v>61.6</v>
      </c>
      <c r="H380" s="80"/>
      <c r="I380" s="27" t="s">
        <v>36</v>
      </c>
    </row>
    <row r="381" spans="1:9" hidden="1" x14ac:dyDescent="0.25">
      <c r="A381" s="80" t="s">
        <v>471</v>
      </c>
      <c r="B381" s="81">
        <v>45887</v>
      </c>
      <c r="C381" s="80" t="s">
        <v>472</v>
      </c>
      <c r="D381" s="80" t="s">
        <v>476</v>
      </c>
      <c r="E381" s="77">
        <v>39</v>
      </c>
      <c r="F381" s="77">
        <v>0</v>
      </c>
      <c r="G381" s="77">
        <v>39</v>
      </c>
      <c r="H381" s="80"/>
      <c r="I381" s="27" t="s">
        <v>36</v>
      </c>
    </row>
    <row r="382" spans="1:9" hidden="1" x14ac:dyDescent="0.25">
      <c r="A382" s="80" t="s">
        <v>471</v>
      </c>
      <c r="B382" s="81">
        <v>45891</v>
      </c>
      <c r="C382" s="80" t="s">
        <v>425</v>
      </c>
      <c r="D382" s="80" t="s">
        <v>479</v>
      </c>
      <c r="E382" s="77">
        <v>0.57999999999999996</v>
      </c>
      <c r="F382" s="77">
        <v>0</v>
      </c>
      <c r="G382" s="77">
        <v>0.57999999999999996</v>
      </c>
      <c r="H382" s="80"/>
      <c r="I382" s="27" t="s">
        <v>36</v>
      </c>
    </row>
    <row r="383" spans="1:9" hidden="1" x14ac:dyDescent="0.25">
      <c r="A383" s="80" t="s">
        <v>471</v>
      </c>
      <c r="B383" s="81">
        <v>45916</v>
      </c>
      <c r="C383" s="80" t="s">
        <v>472</v>
      </c>
      <c r="D383" s="80" t="s">
        <v>476</v>
      </c>
      <c r="E383" s="77">
        <v>46.8</v>
      </c>
      <c r="F383" s="77">
        <v>0</v>
      </c>
      <c r="G383" s="77">
        <v>46.8</v>
      </c>
      <c r="H383" s="80"/>
      <c r="I383" s="27" t="s">
        <v>36</v>
      </c>
    </row>
    <row r="384" spans="1:9" hidden="1" x14ac:dyDescent="0.25">
      <c r="A384" s="80" t="s">
        <v>471</v>
      </c>
      <c r="B384" s="81">
        <v>45925</v>
      </c>
      <c r="C384" s="80" t="s">
        <v>425</v>
      </c>
      <c r="D384" s="80" t="s">
        <v>479</v>
      </c>
      <c r="E384" s="77">
        <v>0.57999999999999996</v>
      </c>
      <c r="F384" s="77">
        <v>0</v>
      </c>
      <c r="G384" s="77">
        <v>0.57999999999999996</v>
      </c>
      <c r="H384" s="80"/>
      <c r="I384" s="27" t="s">
        <v>36</v>
      </c>
    </row>
    <row r="385" spans="1:9" hidden="1" x14ac:dyDescent="0.25">
      <c r="A385" s="80" t="s">
        <v>471</v>
      </c>
      <c r="B385" s="81">
        <v>45930</v>
      </c>
      <c r="C385" s="80" t="s">
        <v>472</v>
      </c>
      <c r="D385" s="80" t="s">
        <v>491</v>
      </c>
      <c r="E385" s="77">
        <v>78</v>
      </c>
      <c r="F385" s="77">
        <v>0</v>
      </c>
      <c r="G385" s="77">
        <v>78</v>
      </c>
      <c r="H385" s="80"/>
      <c r="I385" s="27" t="s">
        <v>36</v>
      </c>
    </row>
    <row r="386" spans="1:9" hidden="1" x14ac:dyDescent="0.25">
      <c r="A386" s="80" t="s">
        <v>471</v>
      </c>
      <c r="B386" s="81">
        <v>45932</v>
      </c>
      <c r="C386" s="80" t="s">
        <v>472</v>
      </c>
      <c r="D386" s="80" t="s">
        <v>492</v>
      </c>
      <c r="E386" s="77">
        <v>37.5</v>
      </c>
      <c r="F386" s="77">
        <v>0</v>
      </c>
      <c r="G386" s="77">
        <v>37.5</v>
      </c>
      <c r="H386" s="80"/>
      <c r="I386" s="27" t="s">
        <v>36</v>
      </c>
    </row>
    <row r="387" spans="1:9" hidden="1" x14ac:dyDescent="0.25">
      <c r="A387" s="80" t="s">
        <v>471</v>
      </c>
      <c r="B387" s="81">
        <v>45946</v>
      </c>
      <c r="C387" s="80" t="s">
        <v>472</v>
      </c>
      <c r="D387" s="80" t="s">
        <v>476</v>
      </c>
      <c r="E387" s="77">
        <v>46.8</v>
      </c>
      <c r="F387" s="77">
        <v>0</v>
      </c>
      <c r="G387" s="77">
        <v>46.8</v>
      </c>
      <c r="H387" s="80"/>
      <c r="I387" s="27" t="s">
        <v>36</v>
      </c>
    </row>
    <row r="388" spans="1:9" hidden="1" x14ac:dyDescent="0.25">
      <c r="A388" s="80" t="s">
        <v>471</v>
      </c>
      <c r="B388" s="81">
        <v>45952</v>
      </c>
      <c r="C388" s="80" t="s">
        <v>425</v>
      </c>
      <c r="D388" s="80" t="s">
        <v>479</v>
      </c>
      <c r="E388" s="77">
        <v>0.57999999999999996</v>
      </c>
      <c r="F388" s="77">
        <v>0</v>
      </c>
      <c r="G388" s="77">
        <v>0.57999999999999996</v>
      </c>
      <c r="H388" s="80"/>
      <c r="I388" s="27" t="s">
        <v>36</v>
      </c>
    </row>
    <row r="389" spans="1:9" hidden="1" x14ac:dyDescent="0.25">
      <c r="A389" s="80" t="s">
        <v>493</v>
      </c>
      <c r="B389" s="81">
        <v>45790</v>
      </c>
      <c r="C389" s="80" t="s">
        <v>122</v>
      </c>
      <c r="D389" s="80" t="s">
        <v>494</v>
      </c>
      <c r="E389" s="77">
        <v>1463.33</v>
      </c>
      <c r="F389" s="77">
        <v>0</v>
      </c>
      <c r="G389" s="77">
        <v>1463.33</v>
      </c>
      <c r="H389" s="80"/>
      <c r="I389" s="27" t="s">
        <v>821</v>
      </c>
    </row>
    <row r="390" spans="1:9" x14ac:dyDescent="0.25">
      <c r="A390" s="80" t="s">
        <v>495</v>
      </c>
      <c r="B390" s="81">
        <v>45726</v>
      </c>
      <c r="C390" s="80" t="s">
        <v>122</v>
      </c>
      <c r="D390" s="80" t="s">
        <v>496</v>
      </c>
      <c r="E390" s="77">
        <v>26</v>
      </c>
      <c r="F390" s="77">
        <v>0</v>
      </c>
      <c r="G390" s="77">
        <v>26</v>
      </c>
      <c r="H390" s="80" t="s">
        <v>243</v>
      </c>
      <c r="I390" s="27" t="s">
        <v>77</v>
      </c>
    </row>
    <row r="391" spans="1:9" hidden="1" x14ac:dyDescent="0.25">
      <c r="A391" s="80" t="s">
        <v>495</v>
      </c>
      <c r="B391" s="81">
        <v>45777</v>
      </c>
      <c r="C391" s="80" t="s">
        <v>122</v>
      </c>
      <c r="D391" s="80" t="s">
        <v>497</v>
      </c>
      <c r="E391" s="77">
        <v>2800</v>
      </c>
      <c r="F391" s="77">
        <v>0</v>
      </c>
      <c r="G391" s="77">
        <v>2800</v>
      </c>
      <c r="H391" s="80"/>
      <c r="I391" s="27" t="s">
        <v>821</v>
      </c>
    </row>
    <row r="392" spans="1:9" hidden="1" x14ac:dyDescent="0.25">
      <c r="A392" s="80" t="s">
        <v>495</v>
      </c>
      <c r="B392" s="81">
        <v>45786</v>
      </c>
      <c r="C392" s="80" t="s">
        <v>122</v>
      </c>
      <c r="D392" s="80" t="s">
        <v>498</v>
      </c>
      <c r="E392" s="77">
        <v>800</v>
      </c>
      <c r="F392" s="77">
        <v>0</v>
      </c>
      <c r="G392" s="77">
        <v>800</v>
      </c>
      <c r="H392" s="80"/>
      <c r="I392" s="27" t="s">
        <v>821</v>
      </c>
    </row>
    <row r="393" spans="1:9" hidden="1" x14ac:dyDescent="0.25">
      <c r="A393" s="80" t="s">
        <v>495</v>
      </c>
      <c r="B393" s="81">
        <v>45827</v>
      </c>
      <c r="C393" s="80" t="s">
        <v>122</v>
      </c>
      <c r="D393" s="80" t="s">
        <v>499</v>
      </c>
      <c r="E393" s="77">
        <v>5000</v>
      </c>
      <c r="F393" s="77">
        <v>0</v>
      </c>
      <c r="G393" s="77">
        <v>5000</v>
      </c>
      <c r="H393" s="80"/>
      <c r="I393" s="27" t="s">
        <v>821</v>
      </c>
    </row>
    <row r="394" spans="1:9" x14ac:dyDescent="0.25">
      <c r="A394" s="80" t="s">
        <v>500</v>
      </c>
      <c r="B394" s="81">
        <v>45714</v>
      </c>
      <c r="C394" s="80" t="s">
        <v>122</v>
      </c>
      <c r="D394" s="80" t="s">
        <v>501</v>
      </c>
      <c r="E394" s="77">
        <v>200</v>
      </c>
      <c r="F394" s="77">
        <v>0</v>
      </c>
      <c r="G394" s="77">
        <v>200</v>
      </c>
      <c r="H394" s="80"/>
      <c r="I394" s="27" t="s">
        <v>77</v>
      </c>
    </row>
    <row r="395" spans="1:9" x14ac:dyDescent="0.25">
      <c r="A395" s="80" t="s">
        <v>500</v>
      </c>
      <c r="B395" s="81">
        <v>45730</v>
      </c>
      <c r="C395" s="80" t="s">
        <v>122</v>
      </c>
      <c r="D395" s="80" t="s">
        <v>502</v>
      </c>
      <c r="E395" s="77">
        <v>600</v>
      </c>
      <c r="F395" s="77">
        <v>0</v>
      </c>
      <c r="G395" s="77">
        <v>600</v>
      </c>
      <c r="H395" s="80"/>
      <c r="I395" s="27" t="s">
        <v>77</v>
      </c>
    </row>
    <row r="396" spans="1:9" x14ac:dyDescent="0.25">
      <c r="A396" s="80" t="s">
        <v>503</v>
      </c>
      <c r="B396" s="81">
        <v>45658</v>
      </c>
      <c r="C396" s="80" t="s">
        <v>230</v>
      </c>
      <c r="D396" s="80" t="s">
        <v>504</v>
      </c>
      <c r="E396" s="77">
        <v>64.31</v>
      </c>
      <c r="F396" s="77">
        <v>0</v>
      </c>
      <c r="G396" s="77">
        <v>64.31</v>
      </c>
      <c r="H396" s="80"/>
      <c r="I396" s="27" t="s">
        <v>36</v>
      </c>
    </row>
    <row r="397" spans="1:9" x14ac:dyDescent="0.25">
      <c r="A397" s="80" t="s">
        <v>503</v>
      </c>
      <c r="B397" s="81">
        <v>45659</v>
      </c>
      <c r="C397" s="80" t="s">
        <v>309</v>
      </c>
      <c r="D397" s="80" t="s">
        <v>505</v>
      </c>
      <c r="E397" s="77">
        <v>213.88</v>
      </c>
      <c r="F397" s="77">
        <v>0</v>
      </c>
      <c r="G397" s="77">
        <v>213.88</v>
      </c>
      <c r="H397" s="80"/>
      <c r="I397" s="27" t="s">
        <v>36</v>
      </c>
    </row>
    <row r="398" spans="1:9" x14ac:dyDescent="0.25">
      <c r="A398" s="80" t="s">
        <v>503</v>
      </c>
      <c r="B398" s="81">
        <v>45659</v>
      </c>
      <c r="C398" s="80" t="s">
        <v>309</v>
      </c>
      <c r="D398" s="80" t="s">
        <v>506</v>
      </c>
      <c r="E398" s="77">
        <v>0.24</v>
      </c>
      <c r="F398" s="77">
        <v>0</v>
      </c>
      <c r="G398" s="77">
        <v>0.24</v>
      </c>
      <c r="H398" s="80"/>
      <c r="I398" s="27" t="s">
        <v>36</v>
      </c>
    </row>
    <row r="399" spans="1:9" x14ac:dyDescent="0.25">
      <c r="A399" s="80" t="s">
        <v>503</v>
      </c>
      <c r="B399" s="81">
        <v>45666</v>
      </c>
      <c r="C399" s="80" t="s">
        <v>309</v>
      </c>
      <c r="D399" s="80" t="s">
        <v>507</v>
      </c>
      <c r="E399" s="77">
        <v>16.5</v>
      </c>
      <c r="F399" s="77">
        <v>0</v>
      </c>
      <c r="G399" s="77">
        <v>16.5</v>
      </c>
      <c r="H399" s="80"/>
      <c r="I399" s="27" t="s">
        <v>36</v>
      </c>
    </row>
    <row r="400" spans="1:9" x14ac:dyDescent="0.25">
      <c r="A400" s="80" t="s">
        <v>503</v>
      </c>
      <c r="B400" s="81">
        <v>45666</v>
      </c>
      <c r="C400" s="80" t="s">
        <v>309</v>
      </c>
      <c r="D400" s="80" t="s">
        <v>508</v>
      </c>
      <c r="E400" s="77">
        <v>5</v>
      </c>
      <c r="F400" s="77">
        <v>0</v>
      </c>
      <c r="G400" s="77">
        <v>5</v>
      </c>
      <c r="H400" s="80"/>
      <c r="I400" s="27" t="s">
        <v>36</v>
      </c>
    </row>
    <row r="401" spans="1:9" x14ac:dyDescent="0.25">
      <c r="A401" s="80" t="s">
        <v>503</v>
      </c>
      <c r="B401" s="81">
        <v>45671</v>
      </c>
      <c r="C401" s="80" t="s">
        <v>309</v>
      </c>
      <c r="D401" s="80" t="s">
        <v>509</v>
      </c>
      <c r="E401" s="77">
        <v>0.22</v>
      </c>
      <c r="F401" s="77">
        <v>0</v>
      </c>
      <c r="G401" s="77">
        <v>0.22</v>
      </c>
      <c r="H401" s="80"/>
      <c r="I401" s="27" t="s">
        <v>36</v>
      </c>
    </row>
    <row r="402" spans="1:9" x14ac:dyDescent="0.25">
      <c r="A402" s="80" t="s">
        <v>503</v>
      </c>
      <c r="B402" s="81">
        <v>45674</v>
      </c>
      <c r="C402" s="80" t="s">
        <v>425</v>
      </c>
      <c r="D402" s="80" t="s">
        <v>510</v>
      </c>
      <c r="E402" s="77">
        <v>12.99</v>
      </c>
      <c r="F402" s="77">
        <v>0</v>
      </c>
      <c r="G402" s="77">
        <v>12.99</v>
      </c>
      <c r="H402" s="80"/>
      <c r="I402" s="27" t="s">
        <v>36</v>
      </c>
    </row>
    <row r="403" spans="1:9" x14ac:dyDescent="0.25">
      <c r="A403" s="80" t="s">
        <v>503</v>
      </c>
      <c r="B403" s="81">
        <v>45685</v>
      </c>
      <c r="C403" s="80" t="s">
        <v>309</v>
      </c>
      <c r="D403" s="80" t="s">
        <v>509</v>
      </c>
      <c r="E403" s="77">
        <v>0.22</v>
      </c>
      <c r="F403" s="77">
        <v>0</v>
      </c>
      <c r="G403" s="77">
        <v>0.22</v>
      </c>
      <c r="H403" s="80"/>
      <c r="I403" s="27" t="s">
        <v>36</v>
      </c>
    </row>
    <row r="404" spans="1:9" x14ac:dyDescent="0.25">
      <c r="A404" s="80" t="s">
        <v>503</v>
      </c>
      <c r="B404" s="81">
        <v>45698</v>
      </c>
      <c r="C404" s="80" t="s">
        <v>309</v>
      </c>
      <c r="D404" s="80" t="s">
        <v>507</v>
      </c>
      <c r="E404" s="77">
        <v>16.5</v>
      </c>
      <c r="F404" s="77">
        <v>0</v>
      </c>
      <c r="G404" s="77">
        <v>16.5</v>
      </c>
      <c r="H404" s="80"/>
      <c r="I404" s="27" t="s">
        <v>36</v>
      </c>
    </row>
    <row r="405" spans="1:9" x14ac:dyDescent="0.25">
      <c r="A405" s="80" t="s">
        <v>503</v>
      </c>
      <c r="B405" s="81">
        <v>45700</v>
      </c>
      <c r="C405" s="80" t="s">
        <v>309</v>
      </c>
      <c r="D405" s="80" t="s">
        <v>509</v>
      </c>
      <c r="E405" s="77">
        <v>0.22</v>
      </c>
      <c r="F405" s="77">
        <v>0</v>
      </c>
      <c r="G405" s="77">
        <v>0.22</v>
      </c>
      <c r="H405" s="80"/>
      <c r="I405" s="27" t="s">
        <v>36</v>
      </c>
    </row>
    <row r="406" spans="1:9" x14ac:dyDescent="0.25">
      <c r="A406" s="80" t="s">
        <v>503</v>
      </c>
      <c r="B406" s="81">
        <v>45705</v>
      </c>
      <c r="C406" s="80" t="s">
        <v>425</v>
      </c>
      <c r="D406" s="80" t="s">
        <v>510</v>
      </c>
      <c r="E406" s="77">
        <v>12.99</v>
      </c>
      <c r="F406" s="77">
        <v>0</v>
      </c>
      <c r="G406" s="77">
        <v>12.99</v>
      </c>
      <c r="H406" s="80"/>
      <c r="I406" s="27" t="s">
        <v>36</v>
      </c>
    </row>
    <row r="407" spans="1:9" x14ac:dyDescent="0.25">
      <c r="A407" s="80" t="s">
        <v>503</v>
      </c>
      <c r="B407" s="81">
        <v>45716</v>
      </c>
      <c r="C407" s="80" t="s">
        <v>309</v>
      </c>
      <c r="D407" s="80" t="s">
        <v>509</v>
      </c>
      <c r="E407" s="77">
        <v>0.22</v>
      </c>
      <c r="F407" s="77">
        <v>0</v>
      </c>
      <c r="G407" s="77">
        <v>0.22</v>
      </c>
      <c r="H407" s="80"/>
      <c r="I407" s="27" t="s">
        <v>36</v>
      </c>
    </row>
    <row r="408" spans="1:9" x14ac:dyDescent="0.25">
      <c r="A408" s="80" t="s">
        <v>503</v>
      </c>
      <c r="B408" s="81">
        <v>45726</v>
      </c>
      <c r="C408" s="80" t="s">
        <v>309</v>
      </c>
      <c r="D408" s="80" t="s">
        <v>507</v>
      </c>
      <c r="E408" s="77">
        <v>16.5</v>
      </c>
      <c r="F408" s="77">
        <v>0</v>
      </c>
      <c r="G408" s="77">
        <v>16.5</v>
      </c>
      <c r="H408" s="80"/>
      <c r="I408" s="27" t="s">
        <v>36</v>
      </c>
    </row>
    <row r="409" spans="1:9" x14ac:dyDescent="0.25">
      <c r="A409" s="80" t="s">
        <v>503</v>
      </c>
      <c r="B409" s="81">
        <v>45733</v>
      </c>
      <c r="C409" s="80" t="s">
        <v>425</v>
      </c>
      <c r="D409" s="80" t="s">
        <v>510</v>
      </c>
      <c r="E409" s="77">
        <v>12.99</v>
      </c>
      <c r="F409" s="77">
        <v>0</v>
      </c>
      <c r="G409" s="77">
        <v>12.99</v>
      </c>
      <c r="H409" s="80"/>
      <c r="I409" s="27" t="s">
        <v>36</v>
      </c>
    </row>
    <row r="410" spans="1:9" x14ac:dyDescent="0.25">
      <c r="A410" s="80" t="s">
        <v>503</v>
      </c>
      <c r="B410" s="81">
        <v>45734</v>
      </c>
      <c r="C410" s="80" t="s">
        <v>309</v>
      </c>
      <c r="D410" s="80" t="s">
        <v>509</v>
      </c>
      <c r="E410" s="77">
        <v>0.22</v>
      </c>
      <c r="F410" s="77">
        <v>0</v>
      </c>
      <c r="G410" s="77">
        <v>0.22</v>
      </c>
      <c r="H410" s="80"/>
      <c r="I410" s="27" t="s">
        <v>36</v>
      </c>
    </row>
    <row r="411" spans="1:9" x14ac:dyDescent="0.25">
      <c r="A411" s="80" t="s">
        <v>503</v>
      </c>
      <c r="B411" s="81">
        <v>45734</v>
      </c>
      <c r="C411" s="80" t="s">
        <v>309</v>
      </c>
      <c r="D411" s="80" t="s">
        <v>509</v>
      </c>
      <c r="E411" s="77">
        <v>0.22</v>
      </c>
      <c r="F411" s="77">
        <v>0</v>
      </c>
      <c r="G411" s="77">
        <v>0.22</v>
      </c>
      <c r="H411" s="80"/>
      <c r="I411" s="27" t="s">
        <v>36</v>
      </c>
    </row>
    <row r="412" spans="1:9" x14ac:dyDescent="0.25">
      <c r="A412" s="80" t="s">
        <v>503</v>
      </c>
      <c r="B412" s="81">
        <v>45748</v>
      </c>
      <c r="C412" s="80" t="s">
        <v>309</v>
      </c>
      <c r="D412" s="80" t="s">
        <v>505</v>
      </c>
      <c r="E412" s="77">
        <v>166.65</v>
      </c>
      <c r="F412" s="77">
        <v>0</v>
      </c>
      <c r="G412" s="77">
        <v>166.65</v>
      </c>
      <c r="H412" s="80"/>
      <c r="I412" s="27" t="s">
        <v>36</v>
      </c>
    </row>
    <row r="413" spans="1:9" x14ac:dyDescent="0.25">
      <c r="A413" s="80" t="s">
        <v>503</v>
      </c>
      <c r="B413" s="81">
        <v>45757</v>
      </c>
      <c r="C413" s="80" t="s">
        <v>309</v>
      </c>
      <c r="D413" s="80" t="s">
        <v>507</v>
      </c>
      <c r="E413" s="77">
        <v>16.5</v>
      </c>
      <c r="F413" s="77">
        <v>0</v>
      </c>
      <c r="G413" s="77">
        <v>16.5</v>
      </c>
      <c r="H413" s="80"/>
      <c r="I413" s="27" t="s">
        <v>36</v>
      </c>
    </row>
    <row r="414" spans="1:9" x14ac:dyDescent="0.25">
      <c r="A414" s="80" t="s">
        <v>503</v>
      </c>
      <c r="B414" s="81">
        <v>45764</v>
      </c>
      <c r="C414" s="80" t="s">
        <v>425</v>
      </c>
      <c r="D414" s="80" t="s">
        <v>510</v>
      </c>
      <c r="E414" s="77">
        <v>12.99</v>
      </c>
      <c r="F414" s="77">
        <v>0</v>
      </c>
      <c r="G414" s="77">
        <v>12.99</v>
      </c>
      <c r="H414" s="80"/>
      <c r="I414" s="27" t="s">
        <v>36</v>
      </c>
    </row>
    <row r="415" spans="1:9" x14ac:dyDescent="0.25">
      <c r="A415" s="80" t="s">
        <v>503</v>
      </c>
      <c r="B415" s="81">
        <v>45769</v>
      </c>
      <c r="C415" s="80" t="s">
        <v>425</v>
      </c>
      <c r="D415" s="80" t="s">
        <v>511</v>
      </c>
      <c r="E415" s="77">
        <v>2.99</v>
      </c>
      <c r="F415" s="77">
        <v>0</v>
      </c>
      <c r="G415" s="77">
        <v>2.99</v>
      </c>
      <c r="H415" s="80"/>
      <c r="I415" s="27" t="s">
        <v>36</v>
      </c>
    </row>
    <row r="416" spans="1:9" x14ac:dyDescent="0.25">
      <c r="A416" s="80" t="s">
        <v>503</v>
      </c>
      <c r="B416" s="81">
        <v>45770</v>
      </c>
      <c r="C416" s="80" t="s">
        <v>309</v>
      </c>
      <c r="D416" s="80" t="s">
        <v>512</v>
      </c>
      <c r="E416" s="77">
        <v>10.5</v>
      </c>
      <c r="F416" s="77">
        <v>0</v>
      </c>
      <c r="G416" s="77">
        <v>10.5</v>
      </c>
      <c r="H416" s="80"/>
      <c r="I416" s="27" t="s">
        <v>36</v>
      </c>
    </row>
    <row r="417" spans="1:9" x14ac:dyDescent="0.25">
      <c r="A417" s="80" t="s">
        <v>503</v>
      </c>
      <c r="B417" s="81">
        <v>45770</v>
      </c>
      <c r="C417" s="80" t="s">
        <v>309</v>
      </c>
      <c r="D417" s="80" t="s">
        <v>512</v>
      </c>
      <c r="E417" s="77">
        <v>10.5</v>
      </c>
      <c r="F417" s="77">
        <v>0</v>
      </c>
      <c r="G417" s="77">
        <v>10.5</v>
      </c>
      <c r="H417" s="80"/>
      <c r="I417" s="27" t="s">
        <v>36</v>
      </c>
    </row>
    <row r="418" spans="1:9" x14ac:dyDescent="0.25">
      <c r="A418" s="80" t="s">
        <v>503</v>
      </c>
      <c r="B418" s="81">
        <v>45770</v>
      </c>
      <c r="C418" s="80" t="s">
        <v>309</v>
      </c>
      <c r="D418" s="80" t="s">
        <v>512</v>
      </c>
      <c r="E418" s="77">
        <v>10.5</v>
      </c>
      <c r="F418" s="77">
        <v>0</v>
      </c>
      <c r="G418" s="77">
        <v>10.5</v>
      </c>
      <c r="H418" s="80"/>
      <c r="I418" s="27" t="s">
        <v>36</v>
      </c>
    </row>
    <row r="419" spans="1:9" x14ac:dyDescent="0.25">
      <c r="A419" s="80" t="s">
        <v>503</v>
      </c>
      <c r="B419" s="81">
        <v>45770</v>
      </c>
      <c r="C419" s="80" t="s">
        <v>309</v>
      </c>
      <c r="D419" s="80" t="s">
        <v>512</v>
      </c>
      <c r="E419" s="77">
        <v>10.5</v>
      </c>
      <c r="F419" s="77">
        <v>0</v>
      </c>
      <c r="G419" s="77">
        <v>10.5</v>
      </c>
      <c r="H419" s="80"/>
      <c r="I419" s="27" t="s">
        <v>36</v>
      </c>
    </row>
    <row r="420" spans="1:9" x14ac:dyDescent="0.25">
      <c r="A420" s="80" t="s">
        <v>503</v>
      </c>
      <c r="B420" s="81">
        <v>45772</v>
      </c>
      <c r="C420" s="80" t="s">
        <v>309</v>
      </c>
      <c r="D420" s="80" t="s">
        <v>513</v>
      </c>
      <c r="E420" s="77">
        <v>0</v>
      </c>
      <c r="F420" s="77">
        <v>10.5</v>
      </c>
      <c r="G420" s="77">
        <v>-10.5</v>
      </c>
      <c r="H420" s="80"/>
      <c r="I420" s="27" t="s">
        <v>36</v>
      </c>
    </row>
    <row r="421" spans="1:9" x14ac:dyDescent="0.25">
      <c r="A421" s="80" t="s">
        <v>503</v>
      </c>
      <c r="B421" s="81">
        <v>45772</v>
      </c>
      <c r="C421" s="80" t="s">
        <v>309</v>
      </c>
      <c r="D421" s="80" t="s">
        <v>513</v>
      </c>
      <c r="E421" s="77">
        <v>0</v>
      </c>
      <c r="F421" s="77">
        <v>10.5</v>
      </c>
      <c r="G421" s="77">
        <v>-10.5</v>
      </c>
      <c r="H421" s="80"/>
      <c r="I421" s="27" t="s">
        <v>36</v>
      </c>
    </row>
    <row r="422" spans="1:9" x14ac:dyDescent="0.25">
      <c r="A422" s="80" t="s">
        <v>503</v>
      </c>
      <c r="B422" s="81">
        <v>45772</v>
      </c>
      <c r="C422" s="80" t="s">
        <v>309</v>
      </c>
      <c r="D422" s="80" t="s">
        <v>513</v>
      </c>
      <c r="E422" s="77">
        <v>0</v>
      </c>
      <c r="F422" s="77">
        <v>10.5</v>
      </c>
      <c r="G422" s="77">
        <v>-10.5</v>
      </c>
      <c r="H422" s="80"/>
      <c r="I422" s="27" t="s">
        <v>36</v>
      </c>
    </row>
    <row r="423" spans="1:9" x14ac:dyDescent="0.25">
      <c r="A423" s="80" t="s">
        <v>503</v>
      </c>
      <c r="B423" s="81">
        <v>45772</v>
      </c>
      <c r="C423" s="80" t="s">
        <v>309</v>
      </c>
      <c r="D423" s="80" t="s">
        <v>513</v>
      </c>
      <c r="E423" s="77">
        <v>0</v>
      </c>
      <c r="F423" s="77">
        <v>10.5</v>
      </c>
      <c r="G423" s="77">
        <v>-10.5</v>
      </c>
      <c r="H423" s="80"/>
      <c r="I423" s="27" t="s">
        <v>36</v>
      </c>
    </row>
    <row r="424" spans="1:9" x14ac:dyDescent="0.25">
      <c r="A424" s="80" t="s">
        <v>503</v>
      </c>
      <c r="B424" s="81">
        <v>45777</v>
      </c>
      <c r="C424" s="80" t="s">
        <v>425</v>
      </c>
      <c r="D424" s="80" t="s">
        <v>511</v>
      </c>
      <c r="E424" s="77">
        <v>10.99</v>
      </c>
      <c r="F424" s="77">
        <v>0</v>
      </c>
      <c r="G424" s="77">
        <v>10.99</v>
      </c>
      <c r="H424" s="80"/>
      <c r="I424" s="27" t="s">
        <v>36</v>
      </c>
    </row>
    <row r="425" spans="1:9" x14ac:dyDescent="0.25">
      <c r="A425" s="80" t="s">
        <v>503</v>
      </c>
      <c r="B425" s="81">
        <v>45779</v>
      </c>
      <c r="C425" s="80" t="s">
        <v>309</v>
      </c>
      <c r="D425" s="80" t="s">
        <v>509</v>
      </c>
      <c r="E425" s="77">
        <v>0.22</v>
      </c>
      <c r="F425" s="77">
        <v>0</v>
      </c>
      <c r="G425" s="77">
        <v>0.22</v>
      </c>
      <c r="H425" s="80"/>
      <c r="I425" s="27" t="s">
        <v>36</v>
      </c>
    </row>
    <row r="426" spans="1:9" x14ac:dyDescent="0.25">
      <c r="A426" s="80" t="s">
        <v>503</v>
      </c>
      <c r="B426" s="81">
        <v>45786</v>
      </c>
      <c r="C426" s="80" t="s">
        <v>425</v>
      </c>
      <c r="D426" s="80" t="s">
        <v>511</v>
      </c>
      <c r="E426" s="77">
        <v>16.989999999999998</v>
      </c>
      <c r="F426" s="77">
        <v>0</v>
      </c>
      <c r="G426" s="77">
        <v>16.989999999999998</v>
      </c>
      <c r="H426" s="80"/>
      <c r="I426" s="27" t="s">
        <v>36</v>
      </c>
    </row>
    <row r="427" spans="1:9" x14ac:dyDescent="0.25">
      <c r="A427" s="80" t="s">
        <v>503</v>
      </c>
      <c r="B427" s="81">
        <v>45787</v>
      </c>
      <c r="C427" s="80" t="s">
        <v>309</v>
      </c>
      <c r="D427" s="80" t="s">
        <v>508</v>
      </c>
      <c r="E427" s="77">
        <v>5</v>
      </c>
      <c r="F427" s="77">
        <v>0</v>
      </c>
      <c r="G427" s="77">
        <v>5</v>
      </c>
      <c r="H427" s="80"/>
      <c r="I427" s="27" t="s">
        <v>36</v>
      </c>
    </row>
    <row r="428" spans="1:9" x14ac:dyDescent="0.25">
      <c r="A428" s="80" t="s">
        <v>503</v>
      </c>
      <c r="B428" s="81">
        <v>45789</v>
      </c>
      <c r="C428" s="80" t="s">
        <v>309</v>
      </c>
      <c r="D428" s="80" t="s">
        <v>507</v>
      </c>
      <c r="E428" s="77">
        <v>16.5</v>
      </c>
      <c r="F428" s="77">
        <v>0</v>
      </c>
      <c r="G428" s="77">
        <v>16.5</v>
      </c>
      <c r="H428" s="80"/>
      <c r="I428" s="27" t="s">
        <v>36</v>
      </c>
    </row>
    <row r="429" spans="1:9" x14ac:dyDescent="0.25">
      <c r="A429" s="80" t="s">
        <v>503</v>
      </c>
      <c r="B429" s="81">
        <v>45791</v>
      </c>
      <c r="C429" s="80" t="s">
        <v>309</v>
      </c>
      <c r="D429" s="80" t="s">
        <v>509</v>
      </c>
      <c r="E429" s="77">
        <v>0.22</v>
      </c>
      <c r="F429" s="77">
        <v>0</v>
      </c>
      <c r="G429" s="77">
        <v>0.22</v>
      </c>
      <c r="H429" s="80"/>
      <c r="I429" s="27" t="s">
        <v>36</v>
      </c>
    </row>
    <row r="430" spans="1:9" x14ac:dyDescent="0.25">
      <c r="A430" s="80" t="s">
        <v>503</v>
      </c>
      <c r="B430" s="81">
        <v>45794</v>
      </c>
      <c r="C430" s="80" t="s">
        <v>425</v>
      </c>
      <c r="D430" s="80" t="s">
        <v>514</v>
      </c>
      <c r="E430" s="77">
        <v>12.99</v>
      </c>
      <c r="F430" s="77">
        <v>0</v>
      </c>
      <c r="G430" s="77">
        <v>12.99</v>
      </c>
      <c r="H430" s="80"/>
      <c r="I430" s="27" t="s">
        <v>36</v>
      </c>
    </row>
    <row r="431" spans="1:9" x14ac:dyDescent="0.25">
      <c r="A431" s="80" t="s">
        <v>503</v>
      </c>
      <c r="B431" s="81">
        <v>45794</v>
      </c>
      <c r="C431" s="80" t="s">
        <v>309</v>
      </c>
      <c r="D431" s="80" t="s">
        <v>509</v>
      </c>
      <c r="E431" s="77">
        <v>0.22</v>
      </c>
      <c r="F431" s="77">
        <v>0</v>
      </c>
      <c r="G431" s="77">
        <v>0.22</v>
      </c>
      <c r="H431" s="80"/>
      <c r="I431" s="27" t="s">
        <v>36</v>
      </c>
    </row>
    <row r="432" spans="1:9" x14ac:dyDescent="0.25">
      <c r="A432" s="80" t="s">
        <v>503</v>
      </c>
      <c r="B432" s="81">
        <v>45799</v>
      </c>
      <c r="C432" s="80" t="s">
        <v>425</v>
      </c>
      <c r="D432" s="80" t="s">
        <v>511</v>
      </c>
      <c r="E432" s="77">
        <v>2.99</v>
      </c>
      <c r="F432" s="77">
        <v>0</v>
      </c>
      <c r="G432" s="77">
        <v>2.99</v>
      </c>
      <c r="H432" s="80"/>
      <c r="I432" s="27" t="s">
        <v>36</v>
      </c>
    </row>
    <row r="433" spans="1:9" x14ac:dyDescent="0.25">
      <c r="A433" s="80" t="s">
        <v>503</v>
      </c>
      <c r="B433" s="81">
        <v>45800</v>
      </c>
      <c r="C433" s="80" t="s">
        <v>309</v>
      </c>
      <c r="D433" s="80" t="s">
        <v>399</v>
      </c>
      <c r="E433" s="77">
        <v>0</v>
      </c>
      <c r="F433" s="77">
        <v>19.600000000000001</v>
      </c>
      <c r="G433" s="77">
        <v>-19.600000000000001</v>
      </c>
      <c r="H433" s="80"/>
      <c r="I433" s="27" t="s">
        <v>36</v>
      </c>
    </row>
    <row r="434" spans="1:9" x14ac:dyDescent="0.25">
      <c r="A434" s="80" t="s">
        <v>503</v>
      </c>
      <c r="B434" s="81">
        <v>45806</v>
      </c>
      <c r="C434" s="80" t="s">
        <v>309</v>
      </c>
      <c r="D434" s="80" t="s">
        <v>512</v>
      </c>
      <c r="E434" s="77">
        <v>10.5</v>
      </c>
      <c r="F434" s="77">
        <v>0</v>
      </c>
      <c r="G434" s="77">
        <v>10.5</v>
      </c>
      <c r="H434" s="80"/>
      <c r="I434" s="27" t="s">
        <v>36</v>
      </c>
    </row>
    <row r="435" spans="1:9" x14ac:dyDescent="0.25">
      <c r="A435" s="80" t="s">
        <v>503</v>
      </c>
      <c r="B435" s="81">
        <v>45807</v>
      </c>
      <c r="C435" s="80" t="s">
        <v>425</v>
      </c>
      <c r="D435" s="80" t="s">
        <v>511</v>
      </c>
      <c r="E435" s="77">
        <v>10.99</v>
      </c>
      <c r="F435" s="77">
        <v>0</v>
      </c>
      <c r="G435" s="77">
        <v>10.99</v>
      </c>
      <c r="H435" s="80"/>
      <c r="I435" s="27" t="s">
        <v>36</v>
      </c>
    </row>
    <row r="436" spans="1:9" x14ac:dyDescent="0.25">
      <c r="A436" s="80" t="s">
        <v>503</v>
      </c>
      <c r="B436" s="81">
        <v>45817</v>
      </c>
      <c r="C436" s="80" t="s">
        <v>425</v>
      </c>
      <c r="D436" s="80" t="s">
        <v>511</v>
      </c>
      <c r="E436" s="77">
        <v>16.989999999999998</v>
      </c>
      <c r="F436" s="77">
        <v>0</v>
      </c>
      <c r="G436" s="77">
        <v>16.989999999999998</v>
      </c>
      <c r="H436" s="80"/>
      <c r="I436" s="27" t="s">
        <v>36</v>
      </c>
    </row>
    <row r="437" spans="1:9" x14ac:dyDescent="0.25">
      <c r="A437" s="80" t="s">
        <v>503</v>
      </c>
      <c r="B437" s="81">
        <v>45819</v>
      </c>
      <c r="C437" s="80" t="s">
        <v>309</v>
      </c>
      <c r="D437" s="80" t="s">
        <v>507</v>
      </c>
      <c r="E437" s="77">
        <v>16.5</v>
      </c>
      <c r="F437" s="77">
        <v>0</v>
      </c>
      <c r="G437" s="77">
        <v>16.5</v>
      </c>
      <c r="H437" s="80"/>
      <c r="I437" s="27" t="s">
        <v>36</v>
      </c>
    </row>
    <row r="438" spans="1:9" x14ac:dyDescent="0.25">
      <c r="A438" s="80" t="s">
        <v>503</v>
      </c>
      <c r="B438" s="81">
        <v>45825</v>
      </c>
      <c r="C438" s="80" t="s">
        <v>425</v>
      </c>
      <c r="D438" s="80" t="s">
        <v>514</v>
      </c>
      <c r="E438" s="77">
        <v>12.99</v>
      </c>
      <c r="F438" s="77">
        <v>0</v>
      </c>
      <c r="G438" s="77">
        <v>12.99</v>
      </c>
      <c r="H438" s="80"/>
      <c r="I438" s="27" t="s">
        <v>36</v>
      </c>
    </row>
    <row r="439" spans="1:9" x14ac:dyDescent="0.25">
      <c r="A439" s="80" t="s">
        <v>503</v>
      </c>
      <c r="B439" s="81">
        <v>45826</v>
      </c>
      <c r="C439" s="80" t="s">
        <v>309</v>
      </c>
      <c r="D439" s="80" t="s">
        <v>509</v>
      </c>
      <c r="E439" s="77">
        <v>0.5</v>
      </c>
      <c r="F439" s="77">
        <v>0</v>
      </c>
      <c r="G439" s="77">
        <v>0.5</v>
      </c>
      <c r="H439" s="80"/>
      <c r="I439" s="27" t="s">
        <v>36</v>
      </c>
    </row>
    <row r="440" spans="1:9" x14ac:dyDescent="0.25">
      <c r="A440" s="80" t="s">
        <v>503</v>
      </c>
      <c r="B440" s="81">
        <v>45830</v>
      </c>
      <c r="C440" s="80" t="s">
        <v>425</v>
      </c>
      <c r="D440" s="80" t="s">
        <v>511</v>
      </c>
      <c r="E440" s="77">
        <v>2.99</v>
      </c>
      <c r="F440" s="77">
        <v>0</v>
      </c>
      <c r="G440" s="77">
        <v>2.99</v>
      </c>
      <c r="H440" s="80"/>
      <c r="I440" s="27" t="s">
        <v>36</v>
      </c>
    </row>
    <row r="441" spans="1:9" x14ac:dyDescent="0.25">
      <c r="A441" s="80" t="s">
        <v>503</v>
      </c>
      <c r="B441" s="81">
        <v>45838</v>
      </c>
      <c r="C441" s="80" t="s">
        <v>425</v>
      </c>
      <c r="D441" s="80" t="s">
        <v>511</v>
      </c>
      <c r="E441" s="77">
        <v>10.99</v>
      </c>
      <c r="F441" s="77">
        <v>0</v>
      </c>
      <c r="G441" s="77">
        <v>10.99</v>
      </c>
      <c r="H441" s="80"/>
      <c r="I441" s="27" t="s">
        <v>36</v>
      </c>
    </row>
    <row r="442" spans="1:9" x14ac:dyDescent="0.25">
      <c r="A442" s="80" t="s">
        <v>503</v>
      </c>
      <c r="B442" s="81">
        <v>45839</v>
      </c>
      <c r="C442" s="80" t="s">
        <v>309</v>
      </c>
      <c r="D442" s="80" t="s">
        <v>505</v>
      </c>
      <c r="E442" s="77">
        <v>128.96</v>
      </c>
      <c r="F442" s="77">
        <v>0</v>
      </c>
      <c r="G442" s="77">
        <v>128.96</v>
      </c>
      <c r="H442" s="80"/>
      <c r="I442" s="27" t="s">
        <v>36</v>
      </c>
    </row>
    <row r="443" spans="1:9" x14ac:dyDescent="0.25">
      <c r="A443" s="80" t="s">
        <v>503</v>
      </c>
      <c r="B443" s="81">
        <v>45839</v>
      </c>
      <c r="C443" s="80" t="s">
        <v>309</v>
      </c>
      <c r="D443" s="80" t="s">
        <v>506</v>
      </c>
      <c r="E443" s="77">
        <v>6.02</v>
      </c>
      <c r="F443" s="77">
        <v>0</v>
      </c>
      <c r="G443" s="77">
        <v>6.02</v>
      </c>
      <c r="H443" s="80"/>
      <c r="I443" s="27" t="s">
        <v>36</v>
      </c>
    </row>
    <row r="444" spans="1:9" x14ac:dyDescent="0.25">
      <c r="A444" s="80" t="s">
        <v>503</v>
      </c>
      <c r="B444" s="81">
        <v>45847</v>
      </c>
      <c r="C444" s="80" t="s">
        <v>425</v>
      </c>
      <c r="D444" s="80" t="s">
        <v>511</v>
      </c>
      <c r="E444" s="77">
        <v>16.989999999999998</v>
      </c>
      <c r="F444" s="77">
        <v>0</v>
      </c>
      <c r="G444" s="77">
        <v>16.989999999999998</v>
      </c>
      <c r="H444" s="80"/>
      <c r="I444" s="27" t="s">
        <v>36</v>
      </c>
    </row>
    <row r="445" spans="1:9" x14ac:dyDescent="0.25">
      <c r="A445" s="80" t="s">
        <v>503</v>
      </c>
      <c r="B445" s="81">
        <v>45848</v>
      </c>
      <c r="C445" s="80" t="s">
        <v>309</v>
      </c>
      <c r="D445" s="80" t="s">
        <v>507</v>
      </c>
      <c r="E445" s="77">
        <v>16.5</v>
      </c>
      <c r="F445" s="77">
        <v>0</v>
      </c>
      <c r="G445" s="77">
        <v>16.5</v>
      </c>
      <c r="H445" s="80"/>
      <c r="I445" s="27" t="s">
        <v>36</v>
      </c>
    </row>
    <row r="446" spans="1:9" x14ac:dyDescent="0.25">
      <c r="A446" s="80" t="s">
        <v>503</v>
      </c>
      <c r="B446" s="81">
        <v>45855</v>
      </c>
      <c r="C446" s="80" t="s">
        <v>425</v>
      </c>
      <c r="D446" s="80" t="s">
        <v>515</v>
      </c>
      <c r="E446" s="77">
        <v>12.99</v>
      </c>
      <c r="F446" s="77">
        <v>0</v>
      </c>
      <c r="G446" s="77">
        <v>12.99</v>
      </c>
      <c r="H446" s="80"/>
      <c r="I446" s="27" t="s">
        <v>36</v>
      </c>
    </row>
    <row r="447" spans="1:9" x14ac:dyDescent="0.25">
      <c r="A447" s="80" t="s">
        <v>503</v>
      </c>
      <c r="B447" s="81">
        <v>45861</v>
      </c>
      <c r="C447" s="80" t="s">
        <v>425</v>
      </c>
      <c r="D447" s="80" t="s">
        <v>511</v>
      </c>
      <c r="E447" s="77">
        <v>2.99</v>
      </c>
      <c r="F447" s="77">
        <v>0</v>
      </c>
      <c r="G447" s="77">
        <v>2.99</v>
      </c>
      <c r="H447" s="80"/>
      <c r="I447" s="27" t="s">
        <v>36</v>
      </c>
    </row>
    <row r="448" spans="1:9" x14ac:dyDescent="0.25">
      <c r="A448" s="80" t="s">
        <v>503</v>
      </c>
      <c r="B448" s="81">
        <v>45861</v>
      </c>
      <c r="C448" s="80" t="s">
        <v>309</v>
      </c>
      <c r="D448" s="80" t="s">
        <v>516</v>
      </c>
      <c r="E448" s="77">
        <v>0</v>
      </c>
      <c r="F448" s="77">
        <v>0.5</v>
      </c>
      <c r="G448" s="77">
        <v>-0.5</v>
      </c>
      <c r="H448" s="80"/>
      <c r="I448" s="27" t="s">
        <v>36</v>
      </c>
    </row>
    <row r="449" spans="1:9" x14ac:dyDescent="0.25">
      <c r="A449" s="80" t="s">
        <v>503</v>
      </c>
      <c r="B449" s="81">
        <v>45862</v>
      </c>
      <c r="C449" s="80" t="s">
        <v>309</v>
      </c>
      <c r="D449" s="80" t="s">
        <v>509</v>
      </c>
      <c r="E449" s="77">
        <v>0.22</v>
      </c>
      <c r="F449" s="77">
        <v>0</v>
      </c>
      <c r="G449" s="77">
        <v>0.22</v>
      </c>
      <c r="H449" s="80"/>
      <c r="I449" s="27" t="s">
        <v>36</v>
      </c>
    </row>
    <row r="450" spans="1:9" x14ac:dyDescent="0.25">
      <c r="A450" s="80" t="s">
        <v>503</v>
      </c>
      <c r="B450" s="81">
        <v>45876</v>
      </c>
      <c r="C450" s="80" t="s">
        <v>309</v>
      </c>
      <c r="D450" s="80" t="s">
        <v>509</v>
      </c>
      <c r="E450" s="77">
        <v>0.22</v>
      </c>
      <c r="F450" s="77">
        <v>0</v>
      </c>
      <c r="G450" s="77">
        <v>0.22</v>
      </c>
      <c r="H450" s="80"/>
      <c r="I450" s="27" t="s">
        <v>36</v>
      </c>
    </row>
    <row r="451" spans="1:9" x14ac:dyDescent="0.25">
      <c r="A451" s="80" t="s">
        <v>503</v>
      </c>
      <c r="B451" s="81">
        <v>45877</v>
      </c>
      <c r="C451" s="80" t="s">
        <v>309</v>
      </c>
      <c r="D451" s="80" t="s">
        <v>507</v>
      </c>
      <c r="E451" s="77">
        <v>16.5</v>
      </c>
      <c r="F451" s="77">
        <v>0</v>
      </c>
      <c r="G451" s="77">
        <v>16.5</v>
      </c>
      <c r="H451" s="80"/>
      <c r="I451" s="27" t="s">
        <v>36</v>
      </c>
    </row>
    <row r="452" spans="1:9" x14ac:dyDescent="0.25">
      <c r="A452" s="80" t="s">
        <v>503</v>
      </c>
      <c r="B452" s="81">
        <v>45878</v>
      </c>
      <c r="C452" s="80" t="s">
        <v>425</v>
      </c>
      <c r="D452" s="80" t="s">
        <v>511</v>
      </c>
      <c r="E452" s="77">
        <v>16.989999999999998</v>
      </c>
      <c r="F452" s="77">
        <v>0</v>
      </c>
      <c r="G452" s="77">
        <v>16.989999999999998</v>
      </c>
      <c r="H452" s="80"/>
      <c r="I452" s="27" t="s">
        <v>36</v>
      </c>
    </row>
    <row r="453" spans="1:9" x14ac:dyDescent="0.25">
      <c r="A453" s="80" t="s">
        <v>503</v>
      </c>
      <c r="B453" s="81">
        <v>45886</v>
      </c>
      <c r="C453" s="80" t="s">
        <v>425</v>
      </c>
      <c r="D453" s="80" t="s">
        <v>510</v>
      </c>
      <c r="E453" s="77">
        <v>12.99</v>
      </c>
      <c r="F453" s="77">
        <v>0</v>
      </c>
      <c r="G453" s="77">
        <v>12.99</v>
      </c>
      <c r="H453" s="80"/>
      <c r="I453" s="27" t="s">
        <v>36</v>
      </c>
    </row>
    <row r="454" spans="1:9" x14ac:dyDescent="0.25">
      <c r="A454" s="80" t="s">
        <v>503</v>
      </c>
      <c r="B454" s="81">
        <v>45888</v>
      </c>
      <c r="C454" s="80" t="s">
        <v>309</v>
      </c>
      <c r="D454" s="80" t="s">
        <v>509</v>
      </c>
      <c r="E454" s="77">
        <v>0.22</v>
      </c>
      <c r="F454" s="77">
        <v>0</v>
      </c>
      <c r="G454" s="77">
        <v>0.22</v>
      </c>
      <c r="H454" s="80"/>
      <c r="I454" s="27" t="s">
        <v>36</v>
      </c>
    </row>
    <row r="455" spans="1:9" x14ac:dyDescent="0.25">
      <c r="A455" s="80" t="s">
        <v>503</v>
      </c>
      <c r="B455" s="81">
        <v>45888</v>
      </c>
      <c r="C455" s="80" t="s">
        <v>309</v>
      </c>
      <c r="D455" s="80" t="s">
        <v>509</v>
      </c>
      <c r="E455" s="77">
        <v>0.22</v>
      </c>
      <c r="F455" s="77">
        <v>0</v>
      </c>
      <c r="G455" s="77">
        <v>0.22</v>
      </c>
      <c r="H455" s="80"/>
      <c r="I455" s="27" t="s">
        <v>36</v>
      </c>
    </row>
    <row r="456" spans="1:9" x14ac:dyDescent="0.25">
      <c r="A456" s="80" t="s">
        <v>503</v>
      </c>
      <c r="B456" s="81">
        <v>45891</v>
      </c>
      <c r="C456" s="80" t="s">
        <v>425</v>
      </c>
      <c r="D456" s="80" t="s">
        <v>511</v>
      </c>
      <c r="E456" s="77">
        <v>2.99</v>
      </c>
      <c r="F456" s="77">
        <v>0</v>
      </c>
      <c r="G456" s="77">
        <v>2.99</v>
      </c>
      <c r="H456" s="80"/>
      <c r="I456" s="27" t="s">
        <v>36</v>
      </c>
    </row>
    <row r="457" spans="1:9" x14ac:dyDescent="0.25">
      <c r="A457" s="80" t="s">
        <v>503</v>
      </c>
      <c r="B457" s="81">
        <v>45896</v>
      </c>
      <c r="C457" s="80" t="s">
        <v>309</v>
      </c>
      <c r="D457" s="80" t="s">
        <v>512</v>
      </c>
      <c r="E457" s="77">
        <v>10.5</v>
      </c>
      <c r="F457" s="77">
        <v>0</v>
      </c>
      <c r="G457" s="77">
        <v>10.5</v>
      </c>
      <c r="H457" s="80"/>
      <c r="I457" s="27" t="s">
        <v>36</v>
      </c>
    </row>
    <row r="458" spans="1:9" x14ac:dyDescent="0.25">
      <c r="A458" s="80" t="s">
        <v>503</v>
      </c>
      <c r="B458" s="81">
        <v>45898</v>
      </c>
      <c r="C458" s="80" t="s">
        <v>309</v>
      </c>
      <c r="D458" s="80" t="s">
        <v>512</v>
      </c>
      <c r="E458" s="77">
        <v>10.5</v>
      </c>
      <c r="F458" s="77">
        <v>0</v>
      </c>
      <c r="G458" s="77">
        <v>10.5</v>
      </c>
      <c r="H458" s="80"/>
      <c r="I458" s="27" t="s">
        <v>36</v>
      </c>
    </row>
    <row r="459" spans="1:9" x14ac:dyDescent="0.25">
      <c r="A459" s="80" t="s">
        <v>503</v>
      </c>
      <c r="B459" s="81">
        <v>45898</v>
      </c>
      <c r="C459" s="80" t="s">
        <v>309</v>
      </c>
      <c r="D459" s="80" t="s">
        <v>512</v>
      </c>
      <c r="E459" s="77">
        <v>10.5</v>
      </c>
      <c r="F459" s="77">
        <v>0</v>
      </c>
      <c r="G459" s="77">
        <v>10.5</v>
      </c>
      <c r="H459" s="80"/>
      <c r="I459" s="27" t="s">
        <v>36</v>
      </c>
    </row>
    <row r="460" spans="1:9" x14ac:dyDescent="0.25">
      <c r="A460" s="80" t="s">
        <v>503</v>
      </c>
      <c r="B460" s="81">
        <v>45898</v>
      </c>
      <c r="C460" s="80" t="s">
        <v>309</v>
      </c>
      <c r="D460" s="80" t="s">
        <v>512</v>
      </c>
      <c r="E460" s="77">
        <v>10.5</v>
      </c>
      <c r="F460" s="77">
        <v>0</v>
      </c>
      <c r="G460" s="77">
        <v>10.5</v>
      </c>
      <c r="H460" s="80"/>
      <c r="I460" s="27" t="s">
        <v>36</v>
      </c>
    </row>
    <row r="461" spans="1:9" x14ac:dyDescent="0.25">
      <c r="A461" s="80" t="s">
        <v>503</v>
      </c>
      <c r="B461" s="81">
        <v>45904</v>
      </c>
      <c r="C461" s="80" t="s">
        <v>309</v>
      </c>
      <c r="D461" s="80" t="s">
        <v>509</v>
      </c>
      <c r="E461" s="77">
        <v>0.22</v>
      </c>
      <c r="F461" s="77">
        <v>0</v>
      </c>
      <c r="G461" s="77">
        <v>0.22</v>
      </c>
      <c r="H461" s="80"/>
      <c r="I461" s="27" t="s">
        <v>36</v>
      </c>
    </row>
    <row r="462" spans="1:9" x14ac:dyDescent="0.25">
      <c r="A462" s="80" t="s">
        <v>503</v>
      </c>
      <c r="B462" s="81">
        <v>45909</v>
      </c>
      <c r="C462" s="80" t="s">
        <v>425</v>
      </c>
      <c r="D462" s="80" t="s">
        <v>511</v>
      </c>
      <c r="E462" s="77">
        <v>16.989999999999998</v>
      </c>
      <c r="F462" s="77">
        <v>0</v>
      </c>
      <c r="G462" s="77">
        <v>16.989999999999998</v>
      </c>
      <c r="H462" s="80"/>
      <c r="I462" s="27" t="s">
        <v>36</v>
      </c>
    </row>
    <row r="463" spans="1:9" x14ac:dyDescent="0.25">
      <c r="A463" s="80" t="s">
        <v>503</v>
      </c>
      <c r="B463" s="81">
        <v>45910</v>
      </c>
      <c r="C463" s="80" t="s">
        <v>309</v>
      </c>
      <c r="D463" s="80" t="s">
        <v>507</v>
      </c>
      <c r="E463" s="77">
        <v>16.5</v>
      </c>
      <c r="F463" s="77">
        <v>0</v>
      </c>
      <c r="G463" s="77">
        <v>16.5</v>
      </c>
      <c r="H463" s="80"/>
      <c r="I463" s="27" t="s">
        <v>36</v>
      </c>
    </row>
    <row r="464" spans="1:9" x14ac:dyDescent="0.25">
      <c r="A464" s="80" t="s">
        <v>503</v>
      </c>
      <c r="B464" s="81">
        <v>45913</v>
      </c>
      <c r="C464" s="80" t="s">
        <v>425</v>
      </c>
      <c r="D464" s="80" t="s">
        <v>511</v>
      </c>
      <c r="E464" s="77">
        <v>16.989999999999998</v>
      </c>
      <c r="F464" s="77">
        <v>0</v>
      </c>
      <c r="G464" s="77">
        <v>16.989999999999998</v>
      </c>
      <c r="H464" s="80"/>
      <c r="I464" s="27" t="s">
        <v>36</v>
      </c>
    </row>
    <row r="465" spans="1:9" x14ac:dyDescent="0.25">
      <c r="A465" s="80" t="s">
        <v>503</v>
      </c>
      <c r="B465" s="81">
        <v>45922</v>
      </c>
      <c r="C465" s="80" t="s">
        <v>425</v>
      </c>
      <c r="D465" s="80" t="s">
        <v>511</v>
      </c>
      <c r="E465" s="77">
        <v>2.99</v>
      </c>
      <c r="F465" s="77">
        <v>0</v>
      </c>
      <c r="G465" s="77">
        <v>2.99</v>
      </c>
      <c r="H465" s="80"/>
      <c r="I465" s="27" t="s">
        <v>36</v>
      </c>
    </row>
    <row r="466" spans="1:9" x14ac:dyDescent="0.25">
      <c r="A466" s="80" t="s">
        <v>503</v>
      </c>
      <c r="B466" s="81">
        <v>45923</v>
      </c>
      <c r="C466" s="80" t="s">
        <v>425</v>
      </c>
      <c r="D466" s="80" t="s">
        <v>510</v>
      </c>
      <c r="E466" s="77">
        <v>12.99</v>
      </c>
      <c r="F466" s="77">
        <v>0</v>
      </c>
      <c r="G466" s="77">
        <v>12.99</v>
      </c>
      <c r="H466" s="80"/>
      <c r="I466" s="27" t="s">
        <v>36</v>
      </c>
    </row>
    <row r="467" spans="1:9" x14ac:dyDescent="0.25">
      <c r="A467" s="80" t="s">
        <v>503</v>
      </c>
      <c r="B467" s="81">
        <v>45931</v>
      </c>
      <c r="C467" s="80" t="s">
        <v>309</v>
      </c>
      <c r="D467" s="80" t="s">
        <v>505</v>
      </c>
      <c r="E467" s="77">
        <v>180.38</v>
      </c>
      <c r="F467" s="77">
        <v>0</v>
      </c>
      <c r="G467" s="77">
        <v>180.38</v>
      </c>
      <c r="H467" s="80"/>
      <c r="I467" s="27" t="s">
        <v>36</v>
      </c>
    </row>
    <row r="468" spans="1:9" x14ac:dyDescent="0.25">
      <c r="A468" s="80" t="s">
        <v>503</v>
      </c>
      <c r="B468" s="81">
        <v>45931</v>
      </c>
      <c r="C468" s="80" t="s">
        <v>309</v>
      </c>
      <c r="D468" s="80" t="s">
        <v>506</v>
      </c>
      <c r="E468" s="77">
        <v>5.72</v>
      </c>
      <c r="F468" s="77">
        <v>0</v>
      </c>
      <c r="G468" s="77">
        <v>5.72</v>
      </c>
      <c r="H468" s="80"/>
      <c r="I468" s="27" t="s">
        <v>36</v>
      </c>
    </row>
    <row r="469" spans="1:9" x14ac:dyDescent="0.25">
      <c r="A469" s="80" t="s">
        <v>503</v>
      </c>
      <c r="B469" s="81">
        <v>45939</v>
      </c>
      <c r="C469" s="80" t="s">
        <v>425</v>
      </c>
      <c r="D469" s="80" t="s">
        <v>511</v>
      </c>
      <c r="E469" s="77">
        <v>16.989999999999998</v>
      </c>
      <c r="F469" s="77">
        <v>0</v>
      </c>
      <c r="G469" s="77">
        <v>16.989999999999998</v>
      </c>
      <c r="H469" s="80"/>
      <c r="I469" s="27" t="s">
        <v>36</v>
      </c>
    </row>
    <row r="470" spans="1:9" x14ac:dyDescent="0.25">
      <c r="A470" s="80" t="s">
        <v>503</v>
      </c>
      <c r="B470" s="81">
        <v>45939</v>
      </c>
      <c r="C470" s="80" t="s">
        <v>309</v>
      </c>
      <c r="D470" s="80" t="s">
        <v>507</v>
      </c>
      <c r="E470" s="77">
        <v>16.5</v>
      </c>
      <c r="F470" s="77">
        <v>0</v>
      </c>
      <c r="G470" s="77">
        <v>16.5</v>
      </c>
      <c r="H470" s="80"/>
      <c r="I470" s="27" t="s">
        <v>36</v>
      </c>
    </row>
    <row r="471" spans="1:9" x14ac:dyDescent="0.25">
      <c r="A471" s="80" t="s">
        <v>503</v>
      </c>
      <c r="B471" s="81">
        <v>45943</v>
      </c>
      <c r="C471" s="80" t="s">
        <v>425</v>
      </c>
      <c r="D471" s="80" t="s">
        <v>511</v>
      </c>
      <c r="E471" s="77">
        <v>19.989999999999998</v>
      </c>
      <c r="F471" s="77">
        <v>0</v>
      </c>
      <c r="G471" s="77">
        <v>19.989999999999998</v>
      </c>
      <c r="H471" s="80"/>
      <c r="I471" s="27" t="s">
        <v>36</v>
      </c>
    </row>
    <row r="472" spans="1:9" x14ac:dyDescent="0.25">
      <c r="A472" s="80" t="s">
        <v>503</v>
      </c>
      <c r="B472" s="81">
        <v>45944</v>
      </c>
      <c r="C472" s="80" t="s">
        <v>309</v>
      </c>
      <c r="D472" s="80" t="s">
        <v>509</v>
      </c>
      <c r="E472" s="77">
        <v>0.22</v>
      </c>
      <c r="F472" s="77">
        <v>0</v>
      </c>
      <c r="G472" s="77">
        <v>0.22</v>
      </c>
      <c r="H472" s="80"/>
      <c r="I472" s="27" t="s">
        <v>36</v>
      </c>
    </row>
    <row r="473" spans="1:9" x14ac:dyDescent="0.25">
      <c r="A473" s="80" t="s">
        <v>503</v>
      </c>
      <c r="B473" s="81">
        <v>45952</v>
      </c>
      <c r="C473" s="80" t="s">
        <v>425</v>
      </c>
      <c r="D473" s="80" t="s">
        <v>511</v>
      </c>
      <c r="E473" s="77">
        <v>2.99</v>
      </c>
      <c r="F473" s="77">
        <v>0</v>
      </c>
      <c r="G473" s="77">
        <v>2.99</v>
      </c>
      <c r="H473" s="80"/>
      <c r="I473" s="27" t="s">
        <v>36</v>
      </c>
    </row>
    <row r="474" spans="1:9" x14ac:dyDescent="0.25">
      <c r="A474" s="80" t="s">
        <v>503</v>
      </c>
      <c r="B474" s="81">
        <v>45953</v>
      </c>
      <c r="C474" s="80" t="s">
        <v>425</v>
      </c>
      <c r="D474" s="80" t="s">
        <v>514</v>
      </c>
      <c r="E474" s="77">
        <v>12.99</v>
      </c>
      <c r="F474" s="77">
        <v>0</v>
      </c>
      <c r="G474" s="77">
        <v>12.99</v>
      </c>
      <c r="H474" s="80"/>
      <c r="I474" s="27" t="s">
        <v>36</v>
      </c>
    </row>
    <row r="475" spans="1:9" x14ac:dyDescent="0.25">
      <c r="A475" s="80" t="s">
        <v>503</v>
      </c>
      <c r="B475" s="81">
        <v>45965</v>
      </c>
      <c r="C475" s="80" t="s">
        <v>309</v>
      </c>
      <c r="D475" s="80" t="s">
        <v>517</v>
      </c>
      <c r="E475" s="77">
        <v>142</v>
      </c>
      <c r="F475" s="77">
        <v>0</v>
      </c>
      <c r="G475" s="77">
        <v>142</v>
      </c>
      <c r="H475" s="80"/>
      <c r="I475" s="27" t="s">
        <v>36</v>
      </c>
    </row>
    <row r="476" spans="1:9" x14ac:dyDescent="0.25">
      <c r="A476" s="80" t="s">
        <v>503</v>
      </c>
      <c r="B476" s="81">
        <v>45968</v>
      </c>
      <c r="C476" s="80" t="s">
        <v>309</v>
      </c>
      <c r="D476" s="80" t="s">
        <v>509</v>
      </c>
      <c r="E476" s="77">
        <v>0.22</v>
      </c>
      <c r="F476" s="77">
        <v>0</v>
      </c>
      <c r="G476" s="77">
        <v>0.22</v>
      </c>
      <c r="H476" s="80"/>
      <c r="I476" s="27" t="s">
        <v>36</v>
      </c>
    </row>
    <row r="477" spans="1:9" x14ac:dyDescent="0.25">
      <c r="A477" s="80" t="s">
        <v>503</v>
      </c>
      <c r="B477" s="81">
        <v>45968</v>
      </c>
      <c r="C477" s="80" t="s">
        <v>309</v>
      </c>
      <c r="D477" s="80" t="s">
        <v>509</v>
      </c>
      <c r="E477" s="77">
        <v>0.22</v>
      </c>
      <c r="F477" s="77">
        <v>0</v>
      </c>
      <c r="G477" s="77">
        <v>0.22</v>
      </c>
      <c r="H477" s="80"/>
      <c r="I477" s="27" t="s">
        <v>36</v>
      </c>
    </row>
    <row r="478" spans="1:9" x14ac:dyDescent="0.25">
      <c r="A478" s="80" t="s">
        <v>503</v>
      </c>
      <c r="B478" s="81">
        <v>45970</v>
      </c>
      <c r="C478" s="80" t="s">
        <v>425</v>
      </c>
      <c r="D478" s="80" t="s">
        <v>511</v>
      </c>
      <c r="E478" s="77">
        <v>16.989999999999998</v>
      </c>
      <c r="F478" s="77">
        <v>0</v>
      </c>
      <c r="G478" s="77">
        <v>16.989999999999998</v>
      </c>
      <c r="H478" s="80"/>
      <c r="I478" s="27" t="s">
        <v>36</v>
      </c>
    </row>
    <row r="479" spans="1:9" x14ac:dyDescent="0.25">
      <c r="A479" s="80" t="s">
        <v>503</v>
      </c>
      <c r="B479" s="81">
        <v>45971</v>
      </c>
      <c r="C479" s="80" t="s">
        <v>425</v>
      </c>
      <c r="D479" s="80" t="s">
        <v>511</v>
      </c>
      <c r="E479" s="77">
        <v>16.989999999999998</v>
      </c>
      <c r="F479" s="77">
        <v>0</v>
      </c>
      <c r="G479" s="77">
        <v>16.989999999999998</v>
      </c>
      <c r="H479" s="80"/>
      <c r="I479" s="27" t="s">
        <v>36</v>
      </c>
    </row>
    <row r="480" spans="1:9" x14ac:dyDescent="0.25">
      <c r="A480" s="80" t="s">
        <v>503</v>
      </c>
      <c r="B480" s="81">
        <v>45971</v>
      </c>
      <c r="C480" s="80" t="s">
        <v>309</v>
      </c>
      <c r="D480" s="80" t="s">
        <v>507</v>
      </c>
      <c r="E480" s="77">
        <v>16.5</v>
      </c>
      <c r="F480" s="77">
        <v>0</v>
      </c>
      <c r="G480" s="77">
        <v>16.5</v>
      </c>
      <c r="H480" s="80"/>
      <c r="I480" s="27" t="s">
        <v>36</v>
      </c>
    </row>
    <row r="481" spans="1:9" x14ac:dyDescent="0.25">
      <c r="A481" s="80" t="s">
        <v>518</v>
      </c>
      <c r="B481" s="81">
        <v>45688</v>
      </c>
      <c r="C481" s="80" t="s">
        <v>442</v>
      </c>
      <c r="D481" s="80" t="s">
        <v>519</v>
      </c>
      <c r="E481" s="77">
        <v>2.56</v>
      </c>
      <c r="F481" s="77">
        <v>0</v>
      </c>
      <c r="G481" s="77">
        <v>2.56</v>
      </c>
      <c r="H481" s="80"/>
      <c r="I481" s="27" t="s">
        <v>79</v>
      </c>
    </row>
    <row r="482" spans="1:9" x14ac:dyDescent="0.25">
      <c r="A482" s="80" t="s">
        <v>518</v>
      </c>
      <c r="B482" s="81">
        <v>45716</v>
      </c>
      <c r="C482" s="80" t="s">
        <v>442</v>
      </c>
      <c r="D482" s="80" t="s">
        <v>520</v>
      </c>
      <c r="E482" s="77">
        <v>3</v>
      </c>
      <c r="F482" s="77">
        <v>0</v>
      </c>
      <c r="G482" s="77">
        <v>3</v>
      </c>
      <c r="H482" s="80"/>
      <c r="I482" s="27" t="s">
        <v>79</v>
      </c>
    </row>
    <row r="483" spans="1:9" x14ac:dyDescent="0.25">
      <c r="A483" s="80" t="s">
        <v>518</v>
      </c>
      <c r="B483" s="81">
        <v>45747</v>
      </c>
      <c r="C483" s="80" t="s">
        <v>442</v>
      </c>
      <c r="D483" s="80" t="s">
        <v>521</v>
      </c>
      <c r="E483" s="77">
        <v>3.09</v>
      </c>
      <c r="F483" s="77">
        <v>0</v>
      </c>
      <c r="G483" s="77">
        <v>3.09</v>
      </c>
      <c r="H483" s="80"/>
      <c r="I483" s="27" t="s">
        <v>79</v>
      </c>
    </row>
    <row r="484" spans="1:9" x14ac:dyDescent="0.25">
      <c r="A484" s="80" t="s">
        <v>518</v>
      </c>
      <c r="B484" s="81">
        <v>45777</v>
      </c>
      <c r="C484" s="80" t="s">
        <v>442</v>
      </c>
      <c r="D484" s="80" t="s">
        <v>522</v>
      </c>
      <c r="E484" s="77">
        <v>2.68</v>
      </c>
      <c r="F484" s="77">
        <v>0</v>
      </c>
      <c r="G484" s="77">
        <v>2.68</v>
      </c>
      <c r="H484" s="80"/>
      <c r="I484" s="27" t="s">
        <v>79</v>
      </c>
    </row>
    <row r="485" spans="1:9" x14ac:dyDescent="0.25">
      <c r="A485" s="80" t="s">
        <v>518</v>
      </c>
      <c r="B485" s="81">
        <v>45808</v>
      </c>
      <c r="C485" s="80" t="s">
        <v>442</v>
      </c>
      <c r="D485" s="80" t="s">
        <v>523</v>
      </c>
      <c r="E485" s="77">
        <v>2.56</v>
      </c>
      <c r="F485" s="77">
        <v>0</v>
      </c>
      <c r="G485" s="77">
        <v>2.56</v>
      </c>
      <c r="H485" s="80"/>
      <c r="I485" s="27" t="s">
        <v>79</v>
      </c>
    </row>
    <row r="486" spans="1:9" x14ac:dyDescent="0.25">
      <c r="A486" s="80" t="s">
        <v>518</v>
      </c>
      <c r="B486" s="81">
        <v>45838</v>
      </c>
      <c r="C486" s="80" t="s">
        <v>442</v>
      </c>
      <c r="D486" s="80" t="s">
        <v>524</v>
      </c>
      <c r="E486" s="77">
        <v>2.84</v>
      </c>
      <c r="F486" s="77">
        <v>0</v>
      </c>
      <c r="G486" s="77">
        <v>2.84</v>
      </c>
      <c r="H486" s="80"/>
      <c r="I486" s="27" t="s">
        <v>79</v>
      </c>
    </row>
    <row r="487" spans="1:9" x14ac:dyDescent="0.25">
      <c r="A487" s="80" t="s">
        <v>518</v>
      </c>
      <c r="B487" s="81">
        <v>45869</v>
      </c>
      <c r="C487" s="80" t="s">
        <v>442</v>
      </c>
      <c r="D487" s="80" t="s">
        <v>525</v>
      </c>
      <c r="E487" s="77">
        <v>2.89</v>
      </c>
      <c r="F487" s="77">
        <v>0</v>
      </c>
      <c r="G487" s="77">
        <v>2.89</v>
      </c>
      <c r="H487" s="80"/>
      <c r="I487" s="27" t="s">
        <v>79</v>
      </c>
    </row>
    <row r="488" spans="1:9" x14ac:dyDescent="0.25">
      <c r="A488" s="80" t="s">
        <v>518</v>
      </c>
      <c r="B488" s="81">
        <v>45900</v>
      </c>
      <c r="C488" s="80" t="s">
        <v>442</v>
      </c>
      <c r="D488" s="80" t="s">
        <v>443</v>
      </c>
      <c r="E488" s="77">
        <v>2.5099999999999998</v>
      </c>
      <c r="F488" s="77">
        <v>0</v>
      </c>
      <c r="G488" s="77">
        <v>2.5099999999999998</v>
      </c>
      <c r="H488" s="80"/>
      <c r="I488" s="27" t="s">
        <v>79</v>
      </c>
    </row>
    <row r="489" spans="1:9" x14ac:dyDescent="0.25">
      <c r="A489" s="80" t="s">
        <v>518</v>
      </c>
      <c r="B489" s="81">
        <v>45930</v>
      </c>
      <c r="C489" s="80" t="s">
        <v>442</v>
      </c>
      <c r="D489" s="80" t="s">
        <v>444</v>
      </c>
      <c r="E489" s="77">
        <v>3.28</v>
      </c>
      <c r="F489" s="77">
        <v>0</v>
      </c>
      <c r="G489" s="77">
        <v>3.28</v>
      </c>
      <c r="H489" s="80"/>
      <c r="I489" s="27" t="s">
        <v>79</v>
      </c>
    </row>
    <row r="490" spans="1:9" x14ac:dyDescent="0.25">
      <c r="A490" s="80" t="s">
        <v>518</v>
      </c>
      <c r="B490" s="81">
        <v>45961</v>
      </c>
      <c r="C490" s="80" t="s">
        <v>442</v>
      </c>
      <c r="D490" s="80" t="s">
        <v>445</v>
      </c>
      <c r="E490" s="77">
        <v>2.91</v>
      </c>
      <c r="F490" s="77">
        <v>0</v>
      </c>
      <c r="G490" s="77">
        <v>2.91</v>
      </c>
      <c r="H490" s="80"/>
      <c r="I490" s="27" t="s">
        <v>79</v>
      </c>
    </row>
    <row r="491" spans="1:9" x14ac:dyDescent="0.25">
      <c r="A491" s="80" t="s">
        <v>526</v>
      </c>
      <c r="B491" s="81">
        <v>45688</v>
      </c>
      <c r="C491" s="80" t="s">
        <v>442</v>
      </c>
      <c r="D491" s="80" t="s">
        <v>519</v>
      </c>
      <c r="E491" s="77">
        <v>49.83</v>
      </c>
      <c r="F491" s="77">
        <v>0</v>
      </c>
      <c r="G491" s="77">
        <v>49.83</v>
      </c>
      <c r="H491" s="80"/>
      <c r="I491" s="27" t="s">
        <v>79</v>
      </c>
    </row>
    <row r="492" spans="1:9" x14ac:dyDescent="0.25">
      <c r="A492" s="80" t="s">
        <v>526</v>
      </c>
      <c r="B492" s="81">
        <v>45716</v>
      </c>
      <c r="C492" s="80" t="s">
        <v>442</v>
      </c>
      <c r="D492" s="80" t="s">
        <v>520</v>
      </c>
      <c r="E492" s="77">
        <v>63.91</v>
      </c>
      <c r="F492" s="77">
        <v>0</v>
      </c>
      <c r="G492" s="77">
        <v>63.91</v>
      </c>
      <c r="H492" s="80"/>
      <c r="I492" s="27" t="s">
        <v>79</v>
      </c>
    </row>
    <row r="493" spans="1:9" x14ac:dyDescent="0.25">
      <c r="A493" s="80" t="s">
        <v>526</v>
      </c>
      <c r="B493" s="81">
        <v>45747</v>
      </c>
      <c r="C493" s="80" t="s">
        <v>442</v>
      </c>
      <c r="D493" s="80" t="s">
        <v>521</v>
      </c>
      <c r="E493" s="77">
        <v>69.11</v>
      </c>
      <c r="F493" s="77">
        <v>0</v>
      </c>
      <c r="G493" s="77">
        <v>69.11</v>
      </c>
      <c r="H493" s="80"/>
      <c r="I493" s="27" t="s">
        <v>79</v>
      </c>
    </row>
    <row r="494" spans="1:9" x14ac:dyDescent="0.25">
      <c r="A494" s="80" t="s">
        <v>526</v>
      </c>
      <c r="B494" s="81">
        <v>45777</v>
      </c>
      <c r="C494" s="80" t="s">
        <v>442</v>
      </c>
      <c r="D494" s="80" t="s">
        <v>522</v>
      </c>
      <c r="E494" s="77">
        <v>63.91</v>
      </c>
      <c r="F494" s="77">
        <v>0</v>
      </c>
      <c r="G494" s="77">
        <v>63.91</v>
      </c>
      <c r="H494" s="80"/>
      <c r="I494" s="27" t="s">
        <v>79</v>
      </c>
    </row>
    <row r="495" spans="1:9" x14ac:dyDescent="0.25">
      <c r="A495" s="80" t="s">
        <v>526</v>
      </c>
      <c r="B495" s="81">
        <v>45808</v>
      </c>
      <c r="C495" s="80" t="s">
        <v>442</v>
      </c>
      <c r="D495" s="80" t="s">
        <v>523</v>
      </c>
      <c r="E495" s="77">
        <v>63.27</v>
      </c>
      <c r="F495" s="77">
        <v>0</v>
      </c>
      <c r="G495" s="77">
        <v>63.27</v>
      </c>
      <c r="H495" s="80"/>
      <c r="I495" s="27" t="s">
        <v>79</v>
      </c>
    </row>
    <row r="496" spans="1:9" x14ac:dyDescent="0.25">
      <c r="A496" s="80" t="s">
        <v>526</v>
      </c>
      <c r="B496" s="81">
        <v>45838</v>
      </c>
      <c r="C496" s="80" t="s">
        <v>442</v>
      </c>
      <c r="D496" s="80" t="s">
        <v>524</v>
      </c>
      <c r="E496" s="77">
        <v>76.13</v>
      </c>
      <c r="F496" s="77">
        <v>0</v>
      </c>
      <c r="G496" s="77">
        <v>76.13</v>
      </c>
      <c r="H496" s="80"/>
      <c r="I496" s="27" t="s">
        <v>79</v>
      </c>
    </row>
    <row r="497" spans="1:9" x14ac:dyDescent="0.25">
      <c r="A497" s="80" t="s">
        <v>526</v>
      </c>
      <c r="B497" s="81">
        <v>45869</v>
      </c>
      <c r="C497" s="80" t="s">
        <v>442</v>
      </c>
      <c r="D497" s="80" t="s">
        <v>525</v>
      </c>
      <c r="E497" s="77">
        <v>68.42</v>
      </c>
      <c r="F497" s="77">
        <v>0</v>
      </c>
      <c r="G497" s="77">
        <v>68.42</v>
      </c>
      <c r="H497" s="80"/>
      <c r="I497" s="27" t="s">
        <v>79</v>
      </c>
    </row>
    <row r="498" spans="1:9" x14ac:dyDescent="0.25">
      <c r="A498" s="80" t="s">
        <v>526</v>
      </c>
      <c r="B498" s="81">
        <v>45900</v>
      </c>
      <c r="C498" s="80" t="s">
        <v>442</v>
      </c>
      <c r="D498" s="80" t="s">
        <v>443</v>
      </c>
      <c r="E498" s="77">
        <v>68.38</v>
      </c>
      <c r="F498" s="77">
        <v>0</v>
      </c>
      <c r="G498" s="77">
        <v>68.38</v>
      </c>
      <c r="H498" s="80"/>
      <c r="I498" s="27" t="s">
        <v>79</v>
      </c>
    </row>
    <row r="499" spans="1:9" x14ac:dyDescent="0.25">
      <c r="A499" s="80" t="s">
        <v>526</v>
      </c>
      <c r="B499" s="81">
        <v>45930</v>
      </c>
      <c r="C499" s="80" t="s">
        <v>442</v>
      </c>
      <c r="D499" s="80" t="s">
        <v>444</v>
      </c>
      <c r="E499" s="77">
        <v>78.58</v>
      </c>
      <c r="F499" s="77">
        <v>0</v>
      </c>
      <c r="G499" s="77">
        <v>78.58</v>
      </c>
      <c r="H499" s="80"/>
      <c r="I499" s="27" t="s">
        <v>79</v>
      </c>
    </row>
    <row r="500" spans="1:9" x14ac:dyDescent="0.25">
      <c r="A500" s="80" t="s">
        <v>526</v>
      </c>
      <c r="B500" s="81">
        <v>45961</v>
      </c>
      <c r="C500" s="80" t="s">
        <v>442</v>
      </c>
      <c r="D500" s="80" t="s">
        <v>445</v>
      </c>
      <c r="E500" s="77">
        <v>65.62</v>
      </c>
      <c r="F500" s="77">
        <v>0</v>
      </c>
      <c r="G500" s="77">
        <v>65.62</v>
      </c>
      <c r="H500" s="80"/>
      <c r="I500" s="27" t="s">
        <v>79</v>
      </c>
    </row>
    <row r="501" spans="1:9" x14ac:dyDescent="0.25">
      <c r="A501" s="80" t="s">
        <v>527</v>
      </c>
      <c r="B501" s="81">
        <v>45887</v>
      </c>
      <c r="C501" s="80" t="s">
        <v>309</v>
      </c>
      <c r="D501" s="80" t="s">
        <v>528</v>
      </c>
      <c r="E501" s="77">
        <v>244</v>
      </c>
      <c r="F501" s="77">
        <v>0</v>
      </c>
      <c r="G501" s="77">
        <v>244</v>
      </c>
      <c r="H501" s="80"/>
      <c r="I501" s="27" t="s">
        <v>79</v>
      </c>
    </row>
    <row r="502" spans="1:9" x14ac:dyDescent="0.25">
      <c r="A502" s="80" t="s">
        <v>529</v>
      </c>
      <c r="B502" s="81">
        <v>45688</v>
      </c>
      <c r="C502" s="80" t="s">
        <v>442</v>
      </c>
      <c r="D502" s="80" t="s">
        <v>519</v>
      </c>
      <c r="E502" s="77">
        <v>11462.09</v>
      </c>
      <c r="F502" s="77">
        <v>0</v>
      </c>
      <c r="G502" s="77">
        <v>11462.09</v>
      </c>
      <c r="H502" s="80"/>
      <c r="I502" s="27" t="s">
        <v>79</v>
      </c>
    </row>
    <row r="503" spans="1:9" x14ac:dyDescent="0.25">
      <c r="A503" s="80" t="s">
        <v>529</v>
      </c>
      <c r="B503" s="81">
        <v>45716</v>
      </c>
      <c r="C503" s="80" t="s">
        <v>442</v>
      </c>
      <c r="D503" s="80" t="s">
        <v>520</v>
      </c>
      <c r="E503" s="77">
        <v>13308.43</v>
      </c>
      <c r="F503" s="77">
        <v>0</v>
      </c>
      <c r="G503" s="77">
        <v>13308.43</v>
      </c>
      <c r="H503" s="80"/>
      <c r="I503" s="27" t="s">
        <v>79</v>
      </c>
    </row>
    <row r="504" spans="1:9" x14ac:dyDescent="0.25">
      <c r="A504" s="80" t="s">
        <v>529</v>
      </c>
      <c r="B504" s="81">
        <v>45747</v>
      </c>
      <c r="C504" s="80" t="s">
        <v>442</v>
      </c>
      <c r="D504" s="80" t="s">
        <v>521</v>
      </c>
      <c r="E504" s="77">
        <v>12886.47</v>
      </c>
      <c r="F504" s="77">
        <v>0</v>
      </c>
      <c r="G504" s="77">
        <v>12886.47</v>
      </c>
      <c r="H504" s="80"/>
      <c r="I504" s="27" t="s">
        <v>79</v>
      </c>
    </row>
    <row r="505" spans="1:9" x14ac:dyDescent="0.25">
      <c r="A505" s="80" t="s">
        <v>529</v>
      </c>
      <c r="B505" s="81">
        <v>45777</v>
      </c>
      <c r="C505" s="80" t="s">
        <v>442</v>
      </c>
      <c r="D505" s="80" t="s">
        <v>522</v>
      </c>
      <c r="E505" s="77">
        <v>11880.04</v>
      </c>
      <c r="F505" s="77">
        <v>0</v>
      </c>
      <c r="G505" s="77">
        <v>11880.04</v>
      </c>
      <c r="H505" s="80"/>
      <c r="I505" s="27" t="s">
        <v>79</v>
      </c>
    </row>
    <row r="506" spans="1:9" x14ac:dyDescent="0.25">
      <c r="A506" s="80" t="s">
        <v>529</v>
      </c>
      <c r="B506" s="81">
        <v>45808</v>
      </c>
      <c r="C506" s="80" t="s">
        <v>442</v>
      </c>
      <c r="D506" s="80" t="s">
        <v>523</v>
      </c>
      <c r="E506" s="77">
        <v>11643.86</v>
      </c>
      <c r="F506" s="77">
        <v>0</v>
      </c>
      <c r="G506" s="77">
        <v>11643.86</v>
      </c>
      <c r="H506" s="80"/>
      <c r="I506" s="27" t="s">
        <v>79</v>
      </c>
    </row>
    <row r="507" spans="1:9" x14ac:dyDescent="0.25">
      <c r="A507" s="80" t="s">
        <v>529</v>
      </c>
      <c r="B507" s="81">
        <v>45838</v>
      </c>
      <c r="C507" s="80" t="s">
        <v>442</v>
      </c>
      <c r="D507" s="80" t="s">
        <v>524</v>
      </c>
      <c r="E507" s="77">
        <v>11782.85</v>
      </c>
      <c r="F507" s="77">
        <v>0</v>
      </c>
      <c r="G507" s="77">
        <v>11782.85</v>
      </c>
      <c r="H507" s="80"/>
      <c r="I507" s="27" t="s">
        <v>79</v>
      </c>
    </row>
    <row r="508" spans="1:9" x14ac:dyDescent="0.25">
      <c r="A508" s="80" t="s">
        <v>529</v>
      </c>
      <c r="B508" s="81">
        <v>45869</v>
      </c>
      <c r="C508" s="80" t="s">
        <v>442</v>
      </c>
      <c r="D508" s="80" t="s">
        <v>525</v>
      </c>
      <c r="E508" s="77">
        <v>11486.98</v>
      </c>
      <c r="F508" s="77">
        <v>0</v>
      </c>
      <c r="G508" s="77">
        <v>11486.98</v>
      </c>
      <c r="H508" s="80"/>
      <c r="I508" s="27" t="s">
        <v>79</v>
      </c>
    </row>
    <row r="509" spans="1:9" x14ac:dyDescent="0.25">
      <c r="A509" s="80" t="s">
        <v>529</v>
      </c>
      <c r="B509" s="81">
        <v>45900</v>
      </c>
      <c r="C509" s="80" t="s">
        <v>442</v>
      </c>
      <c r="D509" s="80" t="s">
        <v>443</v>
      </c>
      <c r="E509" s="77">
        <v>9205.14</v>
      </c>
      <c r="F509" s="77">
        <v>0</v>
      </c>
      <c r="G509" s="77">
        <v>9205.14</v>
      </c>
      <c r="H509" s="80"/>
      <c r="I509" s="27" t="s">
        <v>79</v>
      </c>
    </row>
    <row r="510" spans="1:9" x14ac:dyDescent="0.25">
      <c r="A510" s="80" t="s">
        <v>529</v>
      </c>
      <c r="B510" s="81">
        <v>45930</v>
      </c>
      <c r="C510" s="80" t="s">
        <v>442</v>
      </c>
      <c r="D510" s="80" t="s">
        <v>444</v>
      </c>
      <c r="E510" s="77">
        <v>12953.76</v>
      </c>
      <c r="F510" s="77">
        <v>0</v>
      </c>
      <c r="G510" s="77">
        <v>12953.76</v>
      </c>
      <c r="H510" s="80"/>
      <c r="I510" s="27" t="s">
        <v>79</v>
      </c>
    </row>
    <row r="511" spans="1:9" x14ac:dyDescent="0.25">
      <c r="A511" s="80" t="s">
        <v>529</v>
      </c>
      <c r="B511" s="81">
        <v>45961</v>
      </c>
      <c r="C511" s="80" t="s">
        <v>442</v>
      </c>
      <c r="D511" s="80" t="s">
        <v>445</v>
      </c>
      <c r="E511" s="77">
        <v>11544.22</v>
      </c>
      <c r="F511" s="77">
        <v>0</v>
      </c>
      <c r="G511" s="77">
        <v>11544.22</v>
      </c>
      <c r="H511" s="80"/>
      <c r="I511" s="27" t="s">
        <v>79</v>
      </c>
    </row>
    <row r="512" spans="1:9" x14ac:dyDescent="0.25">
      <c r="A512" s="80" t="s">
        <v>530</v>
      </c>
      <c r="B512" s="81">
        <v>45688</v>
      </c>
      <c r="C512" s="80" t="s">
        <v>442</v>
      </c>
      <c r="D512" s="80" t="s">
        <v>519</v>
      </c>
      <c r="E512" s="77">
        <v>1113.06</v>
      </c>
      <c r="F512" s="77">
        <v>0</v>
      </c>
      <c r="G512" s="77">
        <v>1113.06</v>
      </c>
      <c r="H512" s="80"/>
      <c r="I512" s="27" t="s">
        <v>79</v>
      </c>
    </row>
    <row r="513" spans="1:9" x14ac:dyDescent="0.25">
      <c r="A513" s="80" t="s">
        <v>530</v>
      </c>
      <c r="B513" s="81">
        <v>45716</v>
      </c>
      <c r="C513" s="80" t="s">
        <v>442</v>
      </c>
      <c r="D513" s="80" t="s">
        <v>520</v>
      </c>
      <c r="E513" s="77">
        <v>1465.83</v>
      </c>
      <c r="F513" s="77">
        <v>0</v>
      </c>
      <c r="G513" s="77">
        <v>1465.83</v>
      </c>
      <c r="H513" s="80"/>
      <c r="I513" s="27" t="s">
        <v>79</v>
      </c>
    </row>
    <row r="514" spans="1:9" x14ac:dyDescent="0.25">
      <c r="A514" s="80" t="s">
        <v>530</v>
      </c>
      <c r="B514" s="81">
        <v>45747</v>
      </c>
      <c r="C514" s="80" t="s">
        <v>442</v>
      </c>
      <c r="D514" s="80" t="s">
        <v>521</v>
      </c>
      <c r="E514" s="77">
        <v>827.04</v>
      </c>
      <c r="F514" s="77">
        <v>0</v>
      </c>
      <c r="G514" s="77">
        <v>827.04</v>
      </c>
      <c r="H514" s="80"/>
      <c r="I514" s="27" t="s">
        <v>79</v>
      </c>
    </row>
    <row r="515" spans="1:9" x14ac:dyDescent="0.25">
      <c r="A515" s="80" t="s">
        <v>530</v>
      </c>
      <c r="B515" s="81">
        <v>45777</v>
      </c>
      <c r="C515" s="80" t="s">
        <v>442</v>
      </c>
      <c r="D515" s="80" t="s">
        <v>522</v>
      </c>
      <c r="E515" s="77">
        <v>1307.19</v>
      </c>
      <c r="F515" s="77">
        <v>0</v>
      </c>
      <c r="G515" s="77">
        <v>1307.19</v>
      </c>
      <c r="H515" s="80"/>
      <c r="I515" s="27" t="s">
        <v>79</v>
      </c>
    </row>
    <row r="516" spans="1:9" x14ac:dyDescent="0.25">
      <c r="A516" s="80" t="s">
        <v>530</v>
      </c>
      <c r="B516" s="81">
        <v>45808</v>
      </c>
      <c r="C516" s="80" t="s">
        <v>442</v>
      </c>
      <c r="D516" s="80" t="s">
        <v>523</v>
      </c>
      <c r="E516" s="77">
        <v>294.52999999999997</v>
      </c>
      <c r="F516" s="77">
        <v>0</v>
      </c>
      <c r="G516" s="77">
        <v>294.52999999999997</v>
      </c>
      <c r="H516" s="80"/>
      <c r="I516" s="27" t="s">
        <v>79</v>
      </c>
    </row>
    <row r="517" spans="1:9" x14ac:dyDescent="0.25">
      <c r="A517" s="80" t="s">
        <v>530</v>
      </c>
      <c r="B517" s="81">
        <v>45838</v>
      </c>
      <c r="C517" s="80" t="s">
        <v>442</v>
      </c>
      <c r="D517" s="80" t="s">
        <v>524</v>
      </c>
      <c r="E517" s="77">
        <v>727.35</v>
      </c>
      <c r="F517" s="77">
        <v>0</v>
      </c>
      <c r="G517" s="77">
        <v>727.35</v>
      </c>
      <c r="H517" s="80"/>
      <c r="I517" s="27" t="s">
        <v>79</v>
      </c>
    </row>
    <row r="518" spans="1:9" x14ac:dyDescent="0.25">
      <c r="A518" s="80" t="s">
        <v>530</v>
      </c>
      <c r="B518" s="81">
        <v>45869</v>
      </c>
      <c r="C518" s="80" t="s">
        <v>442</v>
      </c>
      <c r="D518" s="80" t="s">
        <v>525</v>
      </c>
      <c r="E518" s="77">
        <v>864.04</v>
      </c>
      <c r="F518" s="77">
        <v>0</v>
      </c>
      <c r="G518" s="77">
        <v>864.04</v>
      </c>
      <c r="H518" s="80"/>
      <c r="I518" s="27" t="s">
        <v>79</v>
      </c>
    </row>
    <row r="519" spans="1:9" x14ac:dyDescent="0.25">
      <c r="A519" s="80" t="s">
        <v>530</v>
      </c>
      <c r="B519" s="81">
        <v>45900</v>
      </c>
      <c r="C519" s="80" t="s">
        <v>442</v>
      </c>
      <c r="D519" s="80" t="s">
        <v>443</v>
      </c>
      <c r="E519" s="77">
        <v>3138.44</v>
      </c>
      <c r="F519" s="77">
        <v>0</v>
      </c>
      <c r="G519" s="77">
        <v>3138.44</v>
      </c>
      <c r="H519" s="80"/>
      <c r="I519" s="27" t="s">
        <v>79</v>
      </c>
    </row>
    <row r="520" spans="1:9" x14ac:dyDescent="0.25">
      <c r="A520" s="80" t="s">
        <v>530</v>
      </c>
      <c r="B520" s="81">
        <v>45930</v>
      </c>
      <c r="C520" s="80" t="s">
        <v>442</v>
      </c>
      <c r="D520" s="80" t="s">
        <v>444</v>
      </c>
      <c r="E520" s="77">
        <v>1536.18</v>
      </c>
      <c r="F520" s="77">
        <v>0</v>
      </c>
      <c r="G520" s="77">
        <v>1536.18</v>
      </c>
      <c r="H520" s="80"/>
      <c r="I520" s="27" t="s">
        <v>79</v>
      </c>
    </row>
    <row r="521" spans="1:9" x14ac:dyDescent="0.25">
      <c r="A521" s="80" t="s">
        <v>530</v>
      </c>
      <c r="B521" s="81">
        <v>45961</v>
      </c>
      <c r="C521" s="80" t="s">
        <v>442</v>
      </c>
      <c r="D521" s="80" t="s">
        <v>445</v>
      </c>
      <c r="E521" s="77">
        <v>2766.62</v>
      </c>
      <c r="F521" s="77">
        <v>0</v>
      </c>
      <c r="G521" s="77">
        <v>2766.62</v>
      </c>
      <c r="H521" s="80"/>
      <c r="I521" s="27" t="s">
        <v>79</v>
      </c>
    </row>
    <row r="522" spans="1:9" x14ac:dyDescent="0.25">
      <c r="A522" s="80" t="s">
        <v>531</v>
      </c>
      <c r="B522" s="81">
        <v>45688</v>
      </c>
      <c r="C522" s="80" t="s">
        <v>442</v>
      </c>
      <c r="D522" s="80" t="s">
        <v>519</v>
      </c>
      <c r="E522" s="77">
        <v>152.25</v>
      </c>
      <c r="F522" s="77">
        <v>0</v>
      </c>
      <c r="G522" s="77">
        <v>152.25</v>
      </c>
      <c r="H522" s="80"/>
      <c r="I522" s="27" t="s">
        <v>79</v>
      </c>
    </row>
    <row r="523" spans="1:9" x14ac:dyDescent="0.25">
      <c r="A523" s="80" t="s">
        <v>531</v>
      </c>
      <c r="B523" s="81">
        <v>45747</v>
      </c>
      <c r="C523" s="80" t="s">
        <v>442</v>
      </c>
      <c r="D523" s="80" t="s">
        <v>521</v>
      </c>
      <c r="E523" s="77">
        <v>1495</v>
      </c>
      <c r="F523" s="77">
        <v>0</v>
      </c>
      <c r="G523" s="77">
        <v>1495</v>
      </c>
      <c r="H523" s="80"/>
      <c r="I523" s="27" t="s">
        <v>79</v>
      </c>
    </row>
    <row r="524" spans="1:9" x14ac:dyDescent="0.25">
      <c r="A524" s="80" t="s">
        <v>531</v>
      </c>
      <c r="B524" s="81">
        <v>45808</v>
      </c>
      <c r="C524" s="80" t="s">
        <v>442</v>
      </c>
      <c r="D524" s="80" t="s">
        <v>523</v>
      </c>
      <c r="E524" s="77">
        <v>627</v>
      </c>
      <c r="F524" s="77">
        <v>0</v>
      </c>
      <c r="G524" s="77">
        <v>627</v>
      </c>
      <c r="H524" s="80"/>
      <c r="I524" s="27" t="s">
        <v>79</v>
      </c>
    </row>
    <row r="525" spans="1:9" x14ac:dyDescent="0.25">
      <c r="A525" s="80" t="s">
        <v>531</v>
      </c>
      <c r="B525" s="81">
        <v>45838</v>
      </c>
      <c r="C525" s="80" t="s">
        <v>442</v>
      </c>
      <c r="D525" s="80" t="s">
        <v>524</v>
      </c>
      <c r="E525" s="77">
        <v>1413.05</v>
      </c>
      <c r="F525" s="77">
        <v>0</v>
      </c>
      <c r="G525" s="77">
        <v>1413.05</v>
      </c>
      <c r="H525" s="80"/>
      <c r="I525" s="27" t="s">
        <v>79</v>
      </c>
    </row>
    <row r="526" spans="1:9" x14ac:dyDescent="0.25">
      <c r="A526" s="80" t="s">
        <v>531</v>
      </c>
      <c r="B526" s="81">
        <v>45869</v>
      </c>
      <c r="C526" s="80" t="s">
        <v>442</v>
      </c>
      <c r="D526" s="80" t="s">
        <v>525</v>
      </c>
      <c r="E526" s="77">
        <v>1891.82</v>
      </c>
      <c r="F526" s="77">
        <v>0</v>
      </c>
      <c r="G526" s="77">
        <v>1891.82</v>
      </c>
      <c r="H526" s="80"/>
      <c r="I526" s="27" t="s">
        <v>79</v>
      </c>
    </row>
    <row r="527" spans="1:9" x14ac:dyDescent="0.25">
      <c r="A527" s="80" t="s">
        <v>531</v>
      </c>
      <c r="B527" s="81">
        <v>45930</v>
      </c>
      <c r="C527" s="80" t="s">
        <v>442</v>
      </c>
      <c r="D527" s="80" t="s">
        <v>444</v>
      </c>
      <c r="E527" s="77">
        <v>1700.89</v>
      </c>
      <c r="F527" s="77">
        <v>0</v>
      </c>
      <c r="G527" s="77">
        <v>1700.89</v>
      </c>
      <c r="H527" s="80"/>
      <c r="I527" s="27" t="s">
        <v>79</v>
      </c>
    </row>
    <row r="528" spans="1:9" x14ac:dyDescent="0.25">
      <c r="A528" s="80" t="s">
        <v>532</v>
      </c>
      <c r="B528" s="81">
        <v>45688</v>
      </c>
      <c r="C528" s="80" t="s">
        <v>442</v>
      </c>
      <c r="D528" s="80" t="s">
        <v>519</v>
      </c>
      <c r="E528" s="77">
        <v>2000</v>
      </c>
      <c r="F528" s="77">
        <v>0</v>
      </c>
      <c r="G528" s="77">
        <v>2000</v>
      </c>
      <c r="H528" s="80"/>
      <c r="I528" s="27" t="s">
        <v>79</v>
      </c>
    </row>
    <row r="529" spans="1:9" x14ac:dyDescent="0.25">
      <c r="A529" s="80" t="s">
        <v>532</v>
      </c>
      <c r="B529" s="81">
        <v>45961</v>
      </c>
      <c r="C529" s="80" t="s">
        <v>442</v>
      </c>
      <c r="D529" s="80" t="s">
        <v>445</v>
      </c>
      <c r="E529" s="77">
        <v>1219.72</v>
      </c>
      <c r="F529" s="77">
        <v>0</v>
      </c>
      <c r="G529" s="77">
        <v>1219.72</v>
      </c>
      <c r="H529" s="80"/>
      <c r="I529" s="27" t="s">
        <v>79</v>
      </c>
    </row>
    <row r="530" spans="1:9" x14ac:dyDescent="0.25">
      <c r="A530" s="80" t="s">
        <v>533</v>
      </c>
      <c r="B530" s="81">
        <v>45688</v>
      </c>
      <c r="C530" s="80" t="s">
        <v>442</v>
      </c>
      <c r="D530" s="80" t="s">
        <v>519</v>
      </c>
      <c r="E530" s="77">
        <v>222.83</v>
      </c>
      <c r="F530" s="77">
        <v>0</v>
      </c>
      <c r="G530" s="77">
        <v>222.83</v>
      </c>
      <c r="H530" s="80"/>
      <c r="I530" s="27" t="s">
        <v>79</v>
      </c>
    </row>
    <row r="531" spans="1:9" x14ac:dyDescent="0.25">
      <c r="A531" s="80" t="s">
        <v>533</v>
      </c>
      <c r="B531" s="81">
        <v>45716</v>
      </c>
      <c r="C531" s="80" t="s">
        <v>442</v>
      </c>
      <c r="D531" s="80" t="s">
        <v>520</v>
      </c>
      <c r="E531" s="77">
        <v>222.83</v>
      </c>
      <c r="F531" s="77">
        <v>0</v>
      </c>
      <c r="G531" s="77">
        <v>222.83</v>
      </c>
      <c r="H531" s="80"/>
      <c r="I531" s="27" t="s">
        <v>79</v>
      </c>
    </row>
    <row r="532" spans="1:9" x14ac:dyDescent="0.25">
      <c r="A532" s="80" t="s">
        <v>533</v>
      </c>
      <c r="B532" s="81">
        <v>45747</v>
      </c>
      <c r="C532" s="80" t="s">
        <v>442</v>
      </c>
      <c r="D532" s="80" t="s">
        <v>521</v>
      </c>
      <c r="E532" s="77">
        <v>222.83</v>
      </c>
      <c r="F532" s="77">
        <v>0</v>
      </c>
      <c r="G532" s="77">
        <v>222.83</v>
      </c>
      <c r="H532" s="80"/>
      <c r="I532" s="27" t="s">
        <v>79</v>
      </c>
    </row>
    <row r="533" spans="1:9" x14ac:dyDescent="0.25">
      <c r="A533" s="80" t="s">
        <v>533</v>
      </c>
      <c r="B533" s="81">
        <v>45777</v>
      </c>
      <c r="C533" s="80" t="s">
        <v>442</v>
      </c>
      <c r="D533" s="80" t="s">
        <v>522</v>
      </c>
      <c r="E533" s="77">
        <v>222.83</v>
      </c>
      <c r="F533" s="77">
        <v>0</v>
      </c>
      <c r="G533" s="77">
        <v>222.83</v>
      </c>
      <c r="H533" s="80"/>
      <c r="I533" s="27" t="s">
        <v>79</v>
      </c>
    </row>
    <row r="534" spans="1:9" x14ac:dyDescent="0.25">
      <c r="A534" s="80" t="s">
        <v>533</v>
      </c>
      <c r="B534" s="81">
        <v>45808</v>
      </c>
      <c r="C534" s="80" t="s">
        <v>442</v>
      </c>
      <c r="D534" s="80" t="s">
        <v>523</v>
      </c>
      <c r="E534" s="77">
        <v>222.83</v>
      </c>
      <c r="F534" s="77">
        <v>0</v>
      </c>
      <c r="G534" s="77">
        <v>222.83</v>
      </c>
      <c r="H534" s="80"/>
      <c r="I534" s="27" t="s">
        <v>79</v>
      </c>
    </row>
    <row r="535" spans="1:9" x14ac:dyDescent="0.25">
      <c r="A535" s="80" t="s">
        <v>533</v>
      </c>
      <c r="B535" s="81">
        <v>45838</v>
      </c>
      <c r="C535" s="80" t="s">
        <v>442</v>
      </c>
      <c r="D535" s="80" t="s">
        <v>524</v>
      </c>
      <c r="E535" s="77">
        <v>222.83</v>
      </c>
      <c r="F535" s="77">
        <v>0</v>
      </c>
      <c r="G535" s="77">
        <v>222.83</v>
      </c>
      <c r="H535" s="80"/>
      <c r="I535" s="27" t="s">
        <v>79</v>
      </c>
    </row>
    <row r="536" spans="1:9" x14ac:dyDescent="0.25">
      <c r="A536" s="80" t="s">
        <v>533</v>
      </c>
      <c r="B536" s="81">
        <v>45869</v>
      </c>
      <c r="C536" s="80" t="s">
        <v>442</v>
      </c>
      <c r="D536" s="80" t="s">
        <v>525</v>
      </c>
      <c r="E536" s="77">
        <v>222.83</v>
      </c>
      <c r="F536" s="77">
        <v>0</v>
      </c>
      <c r="G536" s="77">
        <v>222.83</v>
      </c>
      <c r="H536" s="80"/>
      <c r="I536" s="27" t="s">
        <v>79</v>
      </c>
    </row>
    <row r="537" spans="1:9" x14ac:dyDescent="0.25">
      <c r="A537" s="80" t="s">
        <v>533</v>
      </c>
      <c r="B537" s="81">
        <v>45900</v>
      </c>
      <c r="C537" s="80" t="s">
        <v>442</v>
      </c>
      <c r="D537" s="80" t="s">
        <v>443</v>
      </c>
      <c r="E537" s="77">
        <v>222.83</v>
      </c>
      <c r="F537" s="77">
        <v>0</v>
      </c>
      <c r="G537" s="77">
        <v>222.83</v>
      </c>
      <c r="H537" s="80"/>
      <c r="I537" s="27" t="s">
        <v>79</v>
      </c>
    </row>
    <row r="538" spans="1:9" x14ac:dyDescent="0.25">
      <c r="A538" s="80" t="s">
        <v>533</v>
      </c>
      <c r="B538" s="81">
        <v>45930</v>
      </c>
      <c r="C538" s="80" t="s">
        <v>442</v>
      </c>
      <c r="D538" s="80" t="s">
        <v>444</v>
      </c>
      <c r="E538" s="77">
        <v>222.83</v>
      </c>
      <c r="F538" s="77">
        <v>0</v>
      </c>
      <c r="G538" s="77">
        <v>222.83</v>
      </c>
      <c r="H538" s="80"/>
      <c r="I538" s="27" t="s">
        <v>79</v>
      </c>
    </row>
    <row r="539" spans="1:9" x14ac:dyDescent="0.25">
      <c r="A539" s="80" t="s">
        <v>533</v>
      </c>
      <c r="B539" s="81">
        <v>45961</v>
      </c>
      <c r="C539" s="80" t="s">
        <v>442</v>
      </c>
      <c r="D539" s="80" t="s">
        <v>445</v>
      </c>
      <c r="E539" s="77">
        <v>222.83</v>
      </c>
      <c r="F539" s="77">
        <v>0</v>
      </c>
      <c r="G539" s="77">
        <v>222.83</v>
      </c>
      <c r="H539" s="80"/>
      <c r="I539" s="27" t="s">
        <v>79</v>
      </c>
    </row>
    <row r="540" spans="1:9" x14ac:dyDescent="0.25">
      <c r="A540" s="80" t="s">
        <v>534</v>
      </c>
      <c r="B540" s="81">
        <v>45688</v>
      </c>
      <c r="C540" s="80" t="s">
        <v>442</v>
      </c>
      <c r="D540" s="80" t="s">
        <v>519</v>
      </c>
      <c r="E540" s="77">
        <v>0</v>
      </c>
      <c r="F540" s="77">
        <v>222.83</v>
      </c>
      <c r="G540" s="77">
        <v>-222.83</v>
      </c>
      <c r="H540" s="80"/>
      <c r="I540" s="27" t="s">
        <v>79</v>
      </c>
    </row>
    <row r="541" spans="1:9" x14ac:dyDescent="0.25">
      <c r="A541" s="80" t="s">
        <v>534</v>
      </c>
      <c r="B541" s="81">
        <v>45716</v>
      </c>
      <c r="C541" s="80" t="s">
        <v>442</v>
      </c>
      <c r="D541" s="80" t="s">
        <v>520</v>
      </c>
      <c r="E541" s="77">
        <v>0</v>
      </c>
      <c r="F541" s="77">
        <v>222.83</v>
      </c>
      <c r="G541" s="77">
        <v>-222.83</v>
      </c>
      <c r="H541" s="80"/>
      <c r="I541" s="27" t="s">
        <v>79</v>
      </c>
    </row>
    <row r="542" spans="1:9" x14ac:dyDescent="0.25">
      <c r="A542" s="80" t="s">
        <v>534</v>
      </c>
      <c r="B542" s="81">
        <v>45747</v>
      </c>
      <c r="C542" s="80" t="s">
        <v>442</v>
      </c>
      <c r="D542" s="80" t="s">
        <v>521</v>
      </c>
      <c r="E542" s="77">
        <v>0</v>
      </c>
      <c r="F542" s="77">
        <v>222.83</v>
      </c>
      <c r="G542" s="77">
        <v>-222.83</v>
      </c>
      <c r="H542" s="80"/>
      <c r="I542" s="27" t="s">
        <v>79</v>
      </c>
    </row>
    <row r="543" spans="1:9" x14ac:dyDescent="0.25">
      <c r="A543" s="80" t="s">
        <v>534</v>
      </c>
      <c r="B543" s="81">
        <v>45777</v>
      </c>
      <c r="C543" s="80" t="s">
        <v>442</v>
      </c>
      <c r="D543" s="80" t="s">
        <v>522</v>
      </c>
      <c r="E543" s="77">
        <v>0</v>
      </c>
      <c r="F543" s="77">
        <v>222.83</v>
      </c>
      <c r="G543" s="77">
        <v>-222.83</v>
      </c>
      <c r="H543" s="80"/>
      <c r="I543" s="27" t="s">
        <v>79</v>
      </c>
    </row>
    <row r="544" spans="1:9" x14ac:dyDescent="0.25">
      <c r="A544" s="80" t="s">
        <v>534</v>
      </c>
      <c r="B544" s="81">
        <v>45808</v>
      </c>
      <c r="C544" s="80" t="s">
        <v>442</v>
      </c>
      <c r="D544" s="80" t="s">
        <v>523</v>
      </c>
      <c r="E544" s="77">
        <v>0</v>
      </c>
      <c r="F544" s="77">
        <v>222.83</v>
      </c>
      <c r="G544" s="77">
        <v>-222.83</v>
      </c>
      <c r="H544" s="80"/>
      <c r="I544" s="27" t="s">
        <v>79</v>
      </c>
    </row>
    <row r="545" spans="1:9" x14ac:dyDescent="0.25">
      <c r="A545" s="80" t="s">
        <v>534</v>
      </c>
      <c r="B545" s="81">
        <v>45838</v>
      </c>
      <c r="C545" s="80" t="s">
        <v>442</v>
      </c>
      <c r="D545" s="80" t="s">
        <v>524</v>
      </c>
      <c r="E545" s="77">
        <v>0</v>
      </c>
      <c r="F545" s="77">
        <v>222.83</v>
      </c>
      <c r="G545" s="77">
        <v>-222.83</v>
      </c>
      <c r="H545" s="80"/>
      <c r="I545" s="27" t="s">
        <v>79</v>
      </c>
    </row>
    <row r="546" spans="1:9" x14ac:dyDescent="0.25">
      <c r="A546" s="80" t="s">
        <v>534</v>
      </c>
      <c r="B546" s="81">
        <v>45869</v>
      </c>
      <c r="C546" s="80" t="s">
        <v>442</v>
      </c>
      <c r="D546" s="80" t="s">
        <v>525</v>
      </c>
      <c r="E546" s="77">
        <v>0</v>
      </c>
      <c r="F546" s="77">
        <v>222.83</v>
      </c>
      <c r="G546" s="77">
        <v>-222.83</v>
      </c>
      <c r="H546" s="80"/>
      <c r="I546" s="27" t="s">
        <v>79</v>
      </c>
    </row>
    <row r="547" spans="1:9" x14ac:dyDescent="0.25">
      <c r="A547" s="80" t="s">
        <v>534</v>
      </c>
      <c r="B547" s="81">
        <v>45900</v>
      </c>
      <c r="C547" s="80" t="s">
        <v>442</v>
      </c>
      <c r="D547" s="80" t="s">
        <v>443</v>
      </c>
      <c r="E547" s="77">
        <v>0</v>
      </c>
      <c r="F547" s="77">
        <v>222.83</v>
      </c>
      <c r="G547" s="77">
        <v>-222.83</v>
      </c>
      <c r="H547" s="80"/>
      <c r="I547" s="27" t="s">
        <v>79</v>
      </c>
    </row>
    <row r="548" spans="1:9" x14ac:dyDescent="0.25">
      <c r="A548" s="80" t="s">
        <v>534</v>
      </c>
      <c r="B548" s="81">
        <v>45930</v>
      </c>
      <c r="C548" s="80" t="s">
        <v>442</v>
      </c>
      <c r="D548" s="80" t="s">
        <v>444</v>
      </c>
      <c r="E548" s="77">
        <v>0</v>
      </c>
      <c r="F548" s="77">
        <v>222.83</v>
      </c>
      <c r="G548" s="77">
        <v>-222.83</v>
      </c>
      <c r="H548" s="80"/>
      <c r="I548" s="27" t="s">
        <v>79</v>
      </c>
    </row>
    <row r="549" spans="1:9" x14ac:dyDescent="0.25">
      <c r="A549" s="80" t="s">
        <v>534</v>
      </c>
      <c r="B549" s="81">
        <v>45961</v>
      </c>
      <c r="C549" s="80" t="s">
        <v>442</v>
      </c>
      <c r="D549" s="80" t="s">
        <v>445</v>
      </c>
      <c r="E549" s="77">
        <v>0</v>
      </c>
      <c r="F549" s="77">
        <v>222.83</v>
      </c>
      <c r="G549" s="77">
        <v>-222.83</v>
      </c>
      <c r="H549" s="80"/>
      <c r="I549" s="27" t="s">
        <v>79</v>
      </c>
    </row>
    <row r="550" spans="1:9" x14ac:dyDescent="0.25">
      <c r="A550" s="80" t="s">
        <v>535</v>
      </c>
      <c r="B550" s="81">
        <v>45688</v>
      </c>
      <c r="C550" s="80" t="s">
        <v>442</v>
      </c>
      <c r="D550" s="80" t="s">
        <v>519</v>
      </c>
      <c r="E550" s="77">
        <v>1971.14</v>
      </c>
      <c r="F550" s="77">
        <v>0</v>
      </c>
      <c r="G550" s="77">
        <v>1971.14</v>
      </c>
      <c r="H550" s="80"/>
      <c r="I550" s="27" t="s">
        <v>79</v>
      </c>
    </row>
    <row r="551" spans="1:9" x14ac:dyDescent="0.25">
      <c r="A551" s="80" t="s">
        <v>535</v>
      </c>
      <c r="B551" s="81">
        <v>45716</v>
      </c>
      <c r="C551" s="80" t="s">
        <v>442</v>
      </c>
      <c r="D551" s="80" t="s">
        <v>520</v>
      </c>
      <c r="E551" s="77">
        <v>3282.01</v>
      </c>
      <c r="F551" s="77">
        <v>0</v>
      </c>
      <c r="G551" s="77">
        <v>3282.01</v>
      </c>
      <c r="H551" s="80"/>
      <c r="I551" s="27" t="s">
        <v>79</v>
      </c>
    </row>
    <row r="552" spans="1:9" x14ac:dyDescent="0.25">
      <c r="A552" s="80" t="s">
        <v>535</v>
      </c>
      <c r="B552" s="81">
        <v>45747</v>
      </c>
      <c r="C552" s="80" t="s">
        <v>442</v>
      </c>
      <c r="D552" s="80" t="s">
        <v>521</v>
      </c>
      <c r="E552" s="77">
        <v>3510.18</v>
      </c>
      <c r="F552" s="77">
        <v>0</v>
      </c>
      <c r="G552" s="77">
        <v>3510.18</v>
      </c>
      <c r="H552" s="80"/>
      <c r="I552" s="27" t="s">
        <v>79</v>
      </c>
    </row>
    <row r="553" spans="1:9" x14ac:dyDescent="0.25">
      <c r="A553" s="80" t="s">
        <v>535</v>
      </c>
      <c r="B553" s="81">
        <v>45777</v>
      </c>
      <c r="C553" s="80" t="s">
        <v>442</v>
      </c>
      <c r="D553" s="80" t="s">
        <v>522</v>
      </c>
      <c r="E553" s="77">
        <v>2853.09</v>
      </c>
      <c r="F553" s="77">
        <v>0</v>
      </c>
      <c r="G553" s="77">
        <v>2853.09</v>
      </c>
      <c r="H553" s="80"/>
      <c r="I553" s="27" t="s">
        <v>79</v>
      </c>
    </row>
    <row r="554" spans="1:9" x14ac:dyDescent="0.25">
      <c r="A554" s="80" t="s">
        <v>535</v>
      </c>
      <c r="B554" s="81">
        <v>45808</v>
      </c>
      <c r="C554" s="80" t="s">
        <v>442</v>
      </c>
      <c r="D554" s="80" t="s">
        <v>523</v>
      </c>
      <c r="E554" s="77">
        <v>2853.91</v>
      </c>
      <c r="F554" s="77">
        <v>0</v>
      </c>
      <c r="G554" s="77">
        <v>2853.91</v>
      </c>
      <c r="H554" s="80"/>
      <c r="I554" s="27" t="s">
        <v>79</v>
      </c>
    </row>
    <row r="555" spans="1:9" x14ac:dyDescent="0.25">
      <c r="A555" s="80" t="s">
        <v>535</v>
      </c>
      <c r="B555" s="81">
        <v>45838</v>
      </c>
      <c r="C555" s="80" t="s">
        <v>442</v>
      </c>
      <c r="D555" s="80" t="s">
        <v>524</v>
      </c>
      <c r="E555" s="77">
        <v>3371.46</v>
      </c>
      <c r="F555" s="77">
        <v>0</v>
      </c>
      <c r="G555" s="77">
        <v>3371.46</v>
      </c>
      <c r="H555" s="80"/>
      <c r="I555" s="27" t="s">
        <v>79</v>
      </c>
    </row>
    <row r="556" spans="1:9" x14ac:dyDescent="0.25">
      <c r="A556" s="80" t="s">
        <v>535</v>
      </c>
      <c r="B556" s="81">
        <v>45869</v>
      </c>
      <c r="C556" s="80" t="s">
        <v>442</v>
      </c>
      <c r="D556" s="80" t="s">
        <v>525</v>
      </c>
      <c r="E556" s="77">
        <v>3281.34</v>
      </c>
      <c r="F556" s="77">
        <v>0</v>
      </c>
      <c r="G556" s="77">
        <v>3281.34</v>
      </c>
      <c r="H556" s="80"/>
      <c r="I556" s="27" t="s">
        <v>79</v>
      </c>
    </row>
    <row r="557" spans="1:9" x14ac:dyDescent="0.25">
      <c r="A557" s="80" t="s">
        <v>535</v>
      </c>
      <c r="B557" s="81">
        <v>45900</v>
      </c>
      <c r="C557" s="80" t="s">
        <v>442</v>
      </c>
      <c r="D557" s="80" t="s">
        <v>443</v>
      </c>
      <c r="E557" s="77">
        <v>2351.9699999999998</v>
      </c>
      <c r="F557" s="77">
        <v>0</v>
      </c>
      <c r="G557" s="77">
        <v>2351.9699999999998</v>
      </c>
      <c r="H557" s="80"/>
      <c r="I557" s="27" t="s">
        <v>79</v>
      </c>
    </row>
    <row r="558" spans="1:9" x14ac:dyDescent="0.25">
      <c r="A558" s="80" t="s">
        <v>535</v>
      </c>
      <c r="B558" s="81">
        <v>45930</v>
      </c>
      <c r="C558" s="80" t="s">
        <v>442</v>
      </c>
      <c r="D558" s="80" t="s">
        <v>444</v>
      </c>
      <c r="E558" s="77">
        <v>3698.5</v>
      </c>
      <c r="F558" s="77">
        <v>0</v>
      </c>
      <c r="G558" s="77">
        <v>3698.5</v>
      </c>
      <c r="H558" s="80"/>
      <c r="I558" s="27" t="s">
        <v>79</v>
      </c>
    </row>
    <row r="559" spans="1:9" x14ac:dyDescent="0.25">
      <c r="A559" s="80" t="s">
        <v>535</v>
      </c>
      <c r="B559" s="81">
        <v>45961</v>
      </c>
      <c r="C559" s="80" t="s">
        <v>442</v>
      </c>
      <c r="D559" s="80" t="s">
        <v>445</v>
      </c>
      <c r="E559" s="77">
        <v>3464.02</v>
      </c>
      <c r="F559" s="77">
        <v>0</v>
      </c>
      <c r="G559" s="77">
        <v>3464.02</v>
      </c>
      <c r="H559" s="80"/>
      <c r="I559" s="27" t="s">
        <v>79</v>
      </c>
    </row>
    <row r="560" spans="1:9" x14ac:dyDescent="0.25">
      <c r="A560" s="80" t="s">
        <v>536</v>
      </c>
      <c r="B560" s="81">
        <v>45688</v>
      </c>
      <c r="C560" s="80" t="s">
        <v>442</v>
      </c>
      <c r="D560" s="80" t="s">
        <v>519</v>
      </c>
      <c r="E560" s="77">
        <v>458.35</v>
      </c>
      <c r="F560" s="77">
        <v>0</v>
      </c>
      <c r="G560" s="77">
        <v>458.35</v>
      </c>
      <c r="H560" s="80"/>
      <c r="I560" s="27" t="s">
        <v>79</v>
      </c>
    </row>
    <row r="561" spans="1:9" x14ac:dyDescent="0.25">
      <c r="A561" s="80" t="s">
        <v>536</v>
      </c>
      <c r="B561" s="81">
        <v>45716</v>
      </c>
      <c r="C561" s="80" t="s">
        <v>442</v>
      </c>
      <c r="D561" s="80" t="s">
        <v>520</v>
      </c>
      <c r="E561" s="77">
        <v>717.31</v>
      </c>
      <c r="F561" s="77">
        <v>0</v>
      </c>
      <c r="G561" s="77">
        <v>717.31</v>
      </c>
      <c r="H561" s="80"/>
      <c r="I561" s="27" t="s">
        <v>79</v>
      </c>
    </row>
    <row r="562" spans="1:9" x14ac:dyDescent="0.25">
      <c r="A562" s="80" t="s">
        <v>536</v>
      </c>
      <c r="B562" s="81">
        <v>45747</v>
      </c>
      <c r="C562" s="80" t="s">
        <v>442</v>
      </c>
      <c r="D562" s="80" t="s">
        <v>521</v>
      </c>
      <c r="E562" s="77">
        <v>929.57</v>
      </c>
      <c r="F562" s="77">
        <v>0</v>
      </c>
      <c r="G562" s="77">
        <v>929.57</v>
      </c>
      <c r="H562" s="80"/>
      <c r="I562" s="27" t="s">
        <v>79</v>
      </c>
    </row>
    <row r="563" spans="1:9" x14ac:dyDescent="0.25">
      <c r="A563" s="80" t="s">
        <v>536</v>
      </c>
      <c r="B563" s="81">
        <v>45777</v>
      </c>
      <c r="C563" s="80" t="s">
        <v>442</v>
      </c>
      <c r="D563" s="80" t="s">
        <v>522</v>
      </c>
      <c r="E563" s="77">
        <v>779.46</v>
      </c>
      <c r="F563" s="77">
        <v>0</v>
      </c>
      <c r="G563" s="77">
        <v>779.46</v>
      </c>
      <c r="H563" s="80"/>
      <c r="I563" s="27" t="s">
        <v>79</v>
      </c>
    </row>
    <row r="564" spans="1:9" x14ac:dyDescent="0.25">
      <c r="A564" s="80" t="s">
        <v>536</v>
      </c>
      <c r="B564" s="81">
        <v>45808</v>
      </c>
      <c r="C564" s="80" t="s">
        <v>442</v>
      </c>
      <c r="D564" s="80" t="s">
        <v>523</v>
      </c>
      <c r="E564" s="77">
        <v>706.08</v>
      </c>
      <c r="F564" s="77">
        <v>0</v>
      </c>
      <c r="G564" s="77">
        <v>706.08</v>
      </c>
      <c r="H564" s="80"/>
      <c r="I564" s="27" t="s">
        <v>79</v>
      </c>
    </row>
    <row r="565" spans="1:9" x14ac:dyDescent="0.25">
      <c r="A565" s="80" t="s">
        <v>536</v>
      </c>
      <c r="B565" s="81">
        <v>45838</v>
      </c>
      <c r="C565" s="80" t="s">
        <v>442</v>
      </c>
      <c r="D565" s="80" t="s">
        <v>524</v>
      </c>
      <c r="E565" s="77">
        <v>909.72</v>
      </c>
      <c r="F565" s="77">
        <v>0</v>
      </c>
      <c r="G565" s="77">
        <v>909.72</v>
      </c>
      <c r="H565" s="80"/>
      <c r="I565" s="27" t="s">
        <v>79</v>
      </c>
    </row>
    <row r="566" spans="1:9" x14ac:dyDescent="0.25">
      <c r="A566" s="80" t="s">
        <v>536</v>
      </c>
      <c r="B566" s="81">
        <v>45869</v>
      </c>
      <c r="C566" s="80" t="s">
        <v>442</v>
      </c>
      <c r="D566" s="80" t="s">
        <v>525</v>
      </c>
      <c r="E566" s="77">
        <v>848.47</v>
      </c>
      <c r="F566" s="77">
        <v>0</v>
      </c>
      <c r="G566" s="77">
        <v>848.47</v>
      </c>
      <c r="H566" s="80"/>
      <c r="I566" s="27" t="s">
        <v>79</v>
      </c>
    </row>
    <row r="567" spans="1:9" x14ac:dyDescent="0.25">
      <c r="A567" s="80" t="s">
        <v>536</v>
      </c>
      <c r="B567" s="81">
        <v>45900</v>
      </c>
      <c r="C567" s="80" t="s">
        <v>442</v>
      </c>
      <c r="D567" s="80" t="s">
        <v>443</v>
      </c>
      <c r="E567" s="77">
        <v>635.08000000000004</v>
      </c>
      <c r="F567" s="77">
        <v>0</v>
      </c>
      <c r="G567" s="77">
        <v>635.08000000000004</v>
      </c>
      <c r="H567" s="80"/>
      <c r="I567" s="27" t="s">
        <v>79</v>
      </c>
    </row>
    <row r="568" spans="1:9" x14ac:dyDescent="0.25">
      <c r="A568" s="80" t="s">
        <v>536</v>
      </c>
      <c r="B568" s="81">
        <v>45930</v>
      </c>
      <c r="C568" s="80" t="s">
        <v>442</v>
      </c>
      <c r="D568" s="80" t="s">
        <v>444</v>
      </c>
      <c r="E568" s="77">
        <v>943.06</v>
      </c>
      <c r="F568" s="77">
        <v>0</v>
      </c>
      <c r="G568" s="77">
        <v>943.06</v>
      </c>
      <c r="H568" s="80"/>
      <c r="I568" s="27" t="s">
        <v>79</v>
      </c>
    </row>
    <row r="569" spans="1:9" x14ac:dyDescent="0.25">
      <c r="A569" s="80" t="s">
        <v>536</v>
      </c>
      <c r="B569" s="81">
        <v>45961</v>
      </c>
      <c r="C569" s="80" t="s">
        <v>442</v>
      </c>
      <c r="D569" s="80" t="s">
        <v>445</v>
      </c>
      <c r="E569" s="77">
        <v>805.92</v>
      </c>
      <c r="F569" s="77">
        <v>0</v>
      </c>
      <c r="G569" s="77">
        <v>805.92</v>
      </c>
      <c r="H569" s="80"/>
      <c r="I569" s="27" t="s">
        <v>79</v>
      </c>
    </row>
    <row r="570" spans="1:9" x14ac:dyDescent="0.25">
      <c r="A570" s="80" t="s">
        <v>537</v>
      </c>
      <c r="B570" s="81">
        <v>45688</v>
      </c>
      <c r="C570" s="80" t="s">
        <v>442</v>
      </c>
      <c r="D570" s="80" t="s">
        <v>519</v>
      </c>
      <c r="E570" s="77">
        <v>220.32</v>
      </c>
      <c r="F570" s="77">
        <v>0</v>
      </c>
      <c r="G570" s="77">
        <v>220.32</v>
      </c>
      <c r="H570" s="80"/>
      <c r="I570" s="27" t="s">
        <v>79</v>
      </c>
    </row>
    <row r="571" spans="1:9" x14ac:dyDescent="0.25">
      <c r="A571" s="80" t="s">
        <v>537</v>
      </c>
      <c r="B571" s="81">
        <v>45716</v>
      </c>
      <c r="C571" s="80" t="s">
        <v>442</v>
      </c>
      <c r="D571" s="80" t="s">
        <v>520</v>
      </c>
      <c r="E571" s="77">
        <v>258.66000000000003</v>
      </c>
      <c r="F571" s="77">
        <v>0</v>
      </c>
      <c r="G571" s="77">
        <v>258.66000000000003</v>
      </c>
      <c r="H571" s="80"/>
      <c r="I571" s="27" t="s">
        <v>79</v>
      </c>
    </row>
    <row r="572" spans="1:9" x14ac:dyDescent="0.25">
      <c r="A572" s="80" t="s">
        <v>537</v>
      </c>
      <c r="B572" s="81">
        <v>45747</v>
      </c>
      <c r="C572" s="80" t="s">
        <v>442</v>
      </c>
      <c r="D572" s="80" t="s">
        <v>521</v>
      </c>
      <c r="E572" s="77">
        <v>147.41</v>
      </c>
      <c r="F572" s="77">
        <v>0</v>
      </c>
      <c r="G572" s="77">
        <v>147.41</v>
      </c>
      <c r="H572" s="80"/>
      <c r="I572" s="27" t="s">
        <v>79</v>
      </c>
    </row>
    <row r="573" spans="1:9" x14ac:dyDescent="0.25">
      <c r="A573" s="80" t="s">
        <v>537</v>
      </c>
      <c r="B573" s="81">
        <v>45777</v>
      </c>
      <c r="C573" s="80" t="s">
        <v>442</v>
      </c>
      <c r="D573" s="80" t="s">
        <v>522</v>
      </c>
      <c r="E573" s="77">
        <v>129.41999999999999</v>
      </c>
      <c r="F573" s="77">
        <v>0</v>
      </c>
      <c r="G573" s="77">
        <v>129.41999999999999</v>
      </c>
      <c r="H573" s="80"/>
      <c r="I573" s="27" t="s">
        <v>79</v>
      </c>
    </row>
    <row r="574" spans="1:9" x14ac:dyDescent="0.25">
      <c r="A574" s="80" t="s">
        <v>537</v>
      </c>
      <c r="B574" s="81">
        <v>45808</v>
      </c>
      <c r="C574" s="80" t="s">
        <v>442</v>
      </c>
      <c r="D574" s="80" t="s">
        <v>523</v>
      </c>
      <c r="E574" s="77">
        <v>122.1</v>
      </c>
      <c r="F574" s="77">
        <v>0</v>
      </c>
      <c r="G574" s="77">
        <v>122.1</v>
      </c>
      <c r="H574" s="80"/>
      <c r="I574" s="27" t="s">
        <v>79</v>
      </c>
    </row>
    <row r="575" spans="1:9" x14ac:dyDescent="0.25">
      <c r="A575" s="80" t="s">
        <v>537</v>
      </c>
      <c r="B575" s="81">
        <v>45838</v>
      </c>
      <c r="C575" s="80" t="s">
        <v>442</v>
      </c>
      <c r="D575" s="80" t="s">
        <v>524</v>
      </c>
      <c r="E575" s="77">
        <v>136.68</v>
      </c>
      <c r="F575" s="77">
        <v>0</v>
      </c>
      <c r="G575" s="77">
        <v>136.68</v>
      </c>
      <c r="H575" s="80"/>
      <c r="I575" s="27" t="s">
        <v>79</v>
      </c>
    </row>
    <row r="576" spans="1:9" x14ac:dyDescent="0.25">
      <c r="A576" s="80" t="s">
        <v>537</v>
      </c>
      <c r="B576" s="81">
        <v>45869</v>
      </c>
      <c r="C576" s="80" t="s">
        <v>442</v>
      </c>
      <c r="D576" s="80" t="s">
        <v>525</v>
      </c>
      <c r="E576" s="77">
        <v>137.02000000000001</v>
      </c>
      <c r="F576" s="77">
        <v>0</v>
      </c>
      <c r="G576" s="77">
        <v>137.02000000000001</v>
      </c>
      <c r="H576" s="80"/>
      <c r="I576" s="27" t="s">
        <v>79</v>
      </c>
    </row>
    <row r="577" spans="1:9" x14ac:dyDescent="0.25">
      <c r="A577" s="80" t="s">
        <v>537</v>
      </c>
      <c r="B577" s="81">
        <v>45900</v>
      </c>
      <c r="C577" s="80" t="s">
        <v>442</v>
      </c>
      <c r="D577" s="80" t="s">
        <v>443</v>
      </c>
      <c r="E577" s="77">
        <v>120.12</v>
      </c>
      <c r="F577" s="77">
        <v>0</v>
      </c>
      <c r="G577" s="77">
        <v>120.12</v>
      </c>
      <c r="H577" s="80"/>
      <c r="I577" s="27" t="s">
        <v>79</v>
      </c>
    </row>
    <row r="578" spans="1:9" x14ac:dyDescent="0.25">
      <c r="A578" s="80" t="s">
        <v>537</v>
      </c>
      <c r="B578" s="81">
        <v>45930</v>
      </c>
      <c r="C578" s="80" t="s">
        <v>442</v>
      </c>
      <c r="D578" s="80" t="s">
        <v>444</v>
      </c>
      <c r="E578" s="77">
        <v>154.36000000000001</v>
      </c>
      <c r="F578" s="77">
        <v>0</v>
      </c>
      <c r="G578" s="77">
        <v>154.36000000000001</v>
      </c>
      <c r="H578" s="80"/>
      <c r="I578" s="27" t="s">
        <v>79</v>
      </c>
    </row>
    <row r="579" spans="1:9" x14ac:dyDescent="0.25">
      <c r="A579" s="80" t="s">
        <v>537</v>
      </c>
      <c r="B579" s="81">
        <v>45961</v>
      </c>
      <c r="C579" s="80" t="s">
        <v>442</v>
      </c>
      <c r="D579" s="80" t="s">
        <v>445</v>
      </c>
      <c r="E579" s="77">
        <v>137.63</v>
      </c>
      <c r="F579" s="77">
        <v>0</v>
      </c>
      <c r="G579" s="77">
        <v>137.63</v>
      </c>
      <c r="H579" s="80"/>
      <c r="I579" s="27" t="s">
        <v>79</v>
      </c>
    </row>
    <row r="580" spans="1:9" x14ac:dyDescent="0.25">
      <c r="A580" s="80" t="s">
        <v>538</v>
      </c>
      <c r="B580" s="81">
        <v>45658</v>
      </c>
      <c r="C580" s="80" t="s">
        <v>122</v>
      </c>
      <c r="D580" s="80" t="s">
        <v>539</v>
      </c>
      <c r="E580" s="77">
        <v>77.56</v>
      </c>
      <c r="F580" s="77">
        <v>0</v>
      </c>
      <c r="G580" s="77">
        <v>77.56</v>
      </c>
      <c r="H580" s="80"/>
      <c r="I580" s="27" t="s">
        <v>79</v>
      </c>
    </row>
    <row r="581" spans="1:9" x14ac:dyDescent="0.25">
      <c r="A581" s="80" t="s">
        <v>538</v>
      </c>
      <c r="B581" s="81">
        <v>45688</v>
      </c>
      <c r="C581" s="80" t="s">
        <v>442</v>
      </c>
      <c r="D581" s="80" t="s">
        <v>519</v>
      </c>
      <c r="E581" s="77">
        <v>455.44</v>
      </c>
      <c r="F581" s="77">
        <v>0</v>
      </c>
      <c r="G581" s="77">
        <v>455.44</v>
      </c>
      <c r="H581" s="80"/>
      <c r="I581" s="27" t="s">
        <v>79</v>
      </c>
    </row>
    <row r="582" spans="1:9" x14ac:dyDescent="0.25">
      <c r="A582" s="80" t="s">
        <v>538</v>
      </c>
      <c r="B582" s="81">
        <v>45716</v>
      </c>
      <c r="C582" s="80" t="s">
        <v>442</v>
      </c>
      <c r="D582" s="80" t="s">
        <v>520</v>
      </c>
      <c r="E582" s="77">
        <v>422.51</v>
      </c>
      <c r="F582" s="77">
        <v>0</v>
      </c>
      <c r="G582" s="77">
        <v>422.51</v>
      </c>
      <c r="H582" s="80"/>
      <c r="I582" s="27" t="s">
        <v>79</v>
      </c>
    </row>
    <row r="583" spans="1:9" x14ac:dyDescent="0.25">
      <c r="A583" s="80" t="s">
        <v>538</v>
      </c>
      <c r="B583" s="81">
        <v>45747</v>
      </c>
      <c r="C583" s="80" t="s">
        <v>442</v>
      </c>
      <c r="D583" s="80" t="s">
        <v>521</v>
      </c>
      <c r="E583" s="77">
        <v>167.46</v>
      </c>
      <c r="F583" s="77">
        <v>0</v>
      </c>
      <c r="G583" s="77">
        <v>167.46</v>
      </c>
      <c r="H583" s="80"/>
      <c r="I583" s="27" t="s">
        <v>79</v>
      </c>
    </row>
    <row r="584" spans="1:9" x14ac:dyDescent="0.25">
      <c r="A584" s="80" t="s">
        <v>538</v>
      </c>
      <c r="B584" s="81">
        <v>45777</v>
      </c>
      <c r="C584" s="80" t="s">
        <v>442</v>
      </c>
      <c r="D584" s="80" t="s">
        <v>522</v>
      </c>
      <c r="E584" s="77">
        <v>160</v>
      </c>
      <c r="F584" s="77">
        <v>0</v>
      </c>
      <c r="G584" s="77">
        <v>160</v>
      </c>
      <c r="H584" s="80"/>
      <c r="I584" s="27" t="s">
        <v>79</v>
      </c>
    </row>
    <row r="585" spans="1:9" x14ac:dyDescent="0.25">
      <c r="A585" s="80" t="s">
        <v>538</v>
      </c>
      <c r="B585" s="81">
        <v>45808</v>
      </c>
      <c r="C585" s="80" t="s">
        <v>442</v>
      </c>
      <c r="D585" s="80" t="s">
        <v>523</v>
      </c>
      <c r="E585" s="77">
        <v>140.80000000000001</v>
      </c>
      <c r="F585" s="77">
        <v>0</v>
      </c>
      <c r="G585" s="77">
        <v>140.80000000000001</v>
      </c>
      <c r="H585" s="80"/>
      <c r="I585" s="27" t="s">
        <v>79</v>
      </c>
    </row>
    <row r="586" spans="1:9" x14ac:dyDescent="0.25">
      <c r="A586" s="80" t="s">
        <v>538</v>
      </c>
      <c r="B586" s="81">
        <v>45838</v>
      </c>
      <c r="C586" s="80" t="s">
        <v>442</v>
      </c>
      <c r="D586" s="80" t="s">
        <v>524</v>
      </c>
      <c r="E586" s="77">
        <v>128</v>
      </c>
      <c r="F586" s="77">
        <v>0</v>
      </c>
      <c r="G586" s="77">
        <v>128</v>
      </c>
      <c r="H586" s="80"/>
      <c r="I586" s="27" t="s">
        <v>79</v>
      </c>
    </row>
    <row r="587" spans="1:9" x14ac:dyDescent="0.25">
      <c r="A587" s="80" t="s">
        <v>538</v>
      </c>
      <c r="B587" s="81">
        <v>45869</v>
      </c>
      <c r="C587" s="80" t="s">
        <v>442</v>
      </c>
      <c r="D587" s="80" t="s">
        <v>525</v>
      </c>
      <c r="E587" s="77">
        <v>128</v>
      </c>
      <c r="F587" s="77">
        <v>0</v>
      </c>
      <c r="G587" s="77">
        <v>128</v>
      </c>
      <c r="H587" s="80"/>
      <c r="I587" s="27" t="s">
        <v>79</v>
      </c>
    </row>
    <row r="588" spans="1:9" x14ac:dyDescent="0.25">
      <c r="A588" s="80" t="s">
        <v>538</v>
      </c>
      <c r="B588" s="81">
        <v>45900</v>
      </c>
      <c r="C588" s="80" t="s">
        <v>442</v>
      </c>
      <c r="D588" s="80" t="s">
        <v>443</v>
      </c>
      <c r="E588" s="77">
        <v>128</v>
      </c>
      <c r="F588" s="77">
        <v>0</v>
      </c>
      <c r="G588" s="77">
        <v>128</v>
      </c>
      <c r="H588" s="80"/>
      <c r="I588" s="27" t="s">
        <v>79</v>
      </c>
    </row>
    <row r="589" spans="1:9" x14ac:dyDescent="0.25">
      <c r="A589" s="80" t="s">
        <v>538</v>
      </c>
      <c r="B589" s="81">
        <v>45930</v>
      </c>
      <c r="C589" s="80" t="s">
        <v>442</v>
      </c>
      <c r="D589" s="80" t="s">
        <v>444</v>
      </c>
      <c r="E589" s="77">
        <v>160</v>
      </c>
      <c r="F589" s="77">
        <v>0</v>
      </c>
      <c r="G589" s="77">
        <v>160</v>
      </c>
      <c r="H589" s="80"/>
      <c r="I589" s="27" t="s">
        <v>79</v>
      </c>
    </row>
    <row r="590" spans="1:9" x14ac:dyDescent="0.25">
      <c r="A590" s="80" t="s">
        <v>538</v>
      </c>
      <c r="B590" s="81">
        <v>45961</v>
      </c>
      <c r="C590" s="80" t="s">
        <v>442</v>
      </c>
      <c r="D590" s="80" t="s">
        <v>445</v>
      </c>
      <c r="E590" s="77">
        <v>129.07</v>
      </c>
      <c r="F590" s="77">
        <v>0</v>
      </c>
      <c r="G590" s="77">
        <v>129.07</v>
      </c>
      <c r="H590" s="80"/>
      <c r="I590" s="27" t="s">
        <v>79</v>
      </c>
    </row>
    <row r="591" spans="1:9" x14ac:dyDescent="0.25">
      <c r="A591" s="80" t="s">
        <v>540</v>
      </c>
      <c r="B591" s="81">
        <v>45659</v>
      </c>
      <c r="C591" s="80" t="s">
        <v>472</v>
      </c>
      <c r="D591" s="80" t="s">
        <v>541</v>
      </c>
      <c r="E591" s="77">
        <v>153.21</v>
      </c>
      <c r="F591" s="77">
        <v>0</v>
      </c>
      <c r="G591" s="77">
        <v>153.21</v>
      </c>
      <c r="H591" s="80"/>
      <c r="I591" s="27" t="s">
        <v>79</v>
      </c>
    </row>
    <row r="592" spans="1:9" x14ac:dyDescent="0.25">
      <c r="A592" s="80" t="s">
        <v>540</v>
      </c>
      <c r="B592" s="81">
        <v>45663</v>
      </c>
      <c r="C592" s="80" t="s">
        <v>472</v>
      </c>
      <c r="D592" s="80" t="s">
        <v>542</v>
      </c>
      <c r="E592" s="77">
        <v>6.93</v>
      </c>
      <c r="F592" s="77">
        <v>0</v>
      </c>
      <c r="G592" s="77">
        <v>6.93</v>
      </c>
      <c r="H592" s="80"/>
      <c r="I592" s="27" t="s">
        <v>79</v>
      </c>
    </row>
    <row r="593" spans="1:9" x14ac:dyDescent="0.25">
      <c r="A593" s="80" t="s">
        <v>540</v>
      </c>
      <c r="B593" s="81">
        <v>45684</v>
      </c>
      <c r="C593" s="80" t="s">
        <v>472</v>
      </c>
      <c r="D593" s="80" t="s">
        <v>543</v>
      </c>
      <c r="E593" s="77">
        <v>0</v>
      </c>
      <c r="F593" s="77">
        <v>6.93</v>
      </c>
      <c r="G593" s="77">
        <v>-6.93</v>
      </c>
      <c r="H593" s="80"/>
      <c r="I593" s="27" t="s">
        <v>79</v>
      </c>
    </row>
    <row r="594" spans="1:9" x14ac:dyDescent="0.25">
      <c r="A594" s="80" t="s">
        <v>540</v>
      </c>
      <c r="B594" s="81">
        <v>45693</v>
      </c>
      <c r="C594" s="80" t="s">
        <v>472</v>
      </c>
      <c r="D594" s="80" t="s">
        <v>544</v>
      </c>
      <c r="E594" s="77">
        <v>153.21</v>
      </c>
      <c r="F594" s="77">
        <v>0</v>
      </c>
      <c r="G594" s="77">
        <v>153.21</v>
      </c>
      <c r="H594" s="80"/>
      <c r="I594" s="27" t="s">
        <v>79</v>
      </c>
    </row>
    <row r="595" spans="1:9" x14ac:dyDescent="0.25">
      <c r="A595" s="80" t="s">
        <v>540</v>
      </c>
      <c r="B595" s="81">
        <v>45721</v>
      </c>
      <c r="C595" s="80" t="s">
        <v>472</v>
      </c>
      <c r="D595" s="80" t="s">
        <v>545</v>
      </c>
      <c r="E595" s="77">
        <v>153.21</v>
      </c>
      <c r="F595" s="77">
        <v>0</v>
      </c>
      <c r="G595" s="77">
        <v>153.21</v>
      </c>
      <c r="H595" s="80"/>
      <c r="I595" s="27" t="s">
        <v>79</v>
      </c>
    </row>
    <row r="596" spans="1:9" x14ac:dyDescent="0.25">
      <c r="A596" s="80" t="s">
        <v>546</v>
      </c>
      <c r="B596" s="81">
        <v>45945</v>
      </c>
      <c r="C596" s="80" t="s">
        <v>425</v>
      </c>
      <c r="D596" s="80" t="s">
        <v>547</v>
      </c>
      <c r="E596" s="77">
        <v>100</v>
      </c>
      <c r="F596" s="77">
        <v>0</v>
      </c>
      <c r="G596" s="77">
        <v>100</v>
      </c>
      <c r="H596" s="80"/>
      <c r="I596" s="27" t="s">
        <v>79</v>
      </c>
    </row>
    <row r="597" spans="1:9" x14ac:dyDescent="0.25">
      <c r="A597" s="80" t="s">
        <v>548</v>
      </c>
      <c r="B597" s="81">
        <v>45658</v>
      </c>
      <c r="C597" s="80" t="s">
        <v>122</v>
      </c>
      <c r="D597" s="80" t="s">
        <v>549</v>
      </c>
      <c r="E597" s="77">
        <v>335.5</v>
      </c>
      <c r="F597" s="77">
        <v>0</v>
      </c>
      <c r="G597" s="77">
        <v>335.5</v>
      </c>
      <c r="H597" s="80"/>
      <c r="I597" s="27" t="s">
        <v>79</v>
      </c>
    </row>
    <row r="598" spans="1:9" x14ac:dyDescent="0.25">
      <c r="A598" s="80" t="s">
        <v>548</v>
      </c>
      <c r="B598" s="81">
        <v>45805</v>
      </c>
      <c r="C598" s="80" t="s">
        <v>122</v>
      </c>
      <c r="D598" s="80" t="s">
        <v>550</v>
      </c>
      <c r="E598" s="77">
        <v>370.5</v>
      </c>
      <c r="F598" s="77">
        <v>0</v>
      </c>
      <c r="G598" s="77">
        <v>370.5</v>
      </c>
      <c r="H598" s="80"/>
      <c r="I598" s="27" t="s">
        <v>79</v>
      </c>
    </row>
    <row r="599" spans="1:9" x14ac:dyDescent="0.25">
      <c r="A599" s="80" t="s">
        <v>551</v>
      </c>
      <c r="B599" s="81">
        <v>45658</v>
      </c>
      <c r="C599" s="80" t="s">
        <v>552</v>
      </c>
      <c r="D599" s="80" t="s">
        <v>553</v>
      </c>
      <c r="E599" s="77">
        <v>5800</v>
      </c>
      <c r="F599" s="77">
        <v>0</v>
      </c>
      <c r="G599" s="77">
        <v>5800</v>
      </c>
      <c r="H599" s="80"/>
      <c r="I599" s="27" t="s">
        <v>85</v>
      </c>
    </row>
    <row r="600" spans="1:9" x14ac:dyDescent="0.25">
      <c r="A600" s="80" t="s">
        <v>551</v>
      </c>
      <c r="B600" s="81">
        <v>45658</v>
      </c>
      <c r="C600" s="80" t="s">
        <v>552</v>
      </c>
      <c r="D600" s="80" t="s">
        <v>554</v>
      </c>
      <c r="E600" s="77">
        <v>2050</v>
      </c>
      <c r="F600" s="77">
        <v>0</v>
      </c>
      <c r="G600" s="77">
        <v>2050</v>
      </c>
      <c r="H600" s="80"/>
      <c r="I600" s="27" t="s">
        <v>85</v>
      </c>
    </row>
    <row r="601" spans="1:9" x14ac:dyDescent="0.25">
      <c r="A601" s="80" t="s">
        <v>555</v>
      </c>
      <c r="B601" s="81">
        <v>45658</v>
      </c>
      <c r="C601" s="80" t="s">
        <v>556</v>
      </c>
      <c r="D601" s="80" t="s">
        <v>557</v>
      </c>
      <c r="E601" s="77">
        <v>90</v>
      </c>
      <c r="F601" s="77">
        <v>0</v>
      </c>
      <c r="G601" s="77">
        <v>90</v>
      </c>
      <c r="H601" s="80"/>
      <c r="I601" s="27" t="s">
        <v>35</v>
      </c>
    </row>
    <row r="602" spans="1:9" x14ac:dyDescent="0.25">
      <c r="A602" s="80" t="s">
        <v>555</v>
      </c>
      <c r="B602" s="81">
        <v>45673</v>
      </c>
      <c r="C602" s="80" t="s">
        <v>230</v>
      </c>
      <c r="D602" s="80" t="s">
        <v>558</v>
      </c>
      <c r="E602" s="77">
        <v>0.19</v>
      </c>
      <c r="F602" s="77">
        <v>0</v>
      </c>
      <c r="G602" s="77">
        <v>0.19</v>
      </c>
      <c r="H602" s="80"/>
      <c r="I602" s="27" t="s">
        <v>35</v>
      </c>
    </row>
    <row r="603" spans="1:9" x14ac:dyDescent="0.25">
      <c r="A603" s="80" t="s">
        <v>555</v>
      </c>
      <c r="B603" s="81">
        <v>45679</v>
      </c>
      <c r="C603" s="80" t="s">
        <v>230</v>
      </c>
      <c r="D603" s="80" t="s">
        <v>559</v>
      </c>
      <c r="E603" s="77">
        <v>0.39</v>
      </c>
      <c r="F603" s="77">
        <v>0</v>
      </c>
      <c r="G603" s="77">
        <v>0.39</v>
      </c>
      <c r="H603" s="80"/>
      <c r="I603" s="27" t="s">
        <v>35</v>
      </c>
    </row>
    <row r="604" spans="1:9" x14ac:dyDescent="0.25">
      <c r="A604" s="80" t="s">
        <v>555</v>
      </c>
      <c r="B604" s="81">
        <v>45681</v>
      </c>
      <c r="C604" s="80" t="s">
        <v>556</v>
      </c>
      <c r="D604" s="80" t="s">
        <v>560</v>
      </c>
      <c r="E604" s="77">
        <v>0.38</v>
      </c>
      <c r="F604" s="77">
        <v>0</v>
      </c>
      <c r="G604" s="77">
        <v>0.38</v>
      </c>
      <c r="H604" s="80"/>
      <c r="I604" s="27" t="s">
        <v>35</v>
      </c>
    </row>
    <row r="605" spans="1:9" x14ac:dyDescent="0.25">
      <c r="A605" s="80" t="s">
        <v>555</v>
      </c>
      <c r="B605" s="81">
        <v>45713</v>
      </c>
      <c r="C605" s="80" t="s">
        <v>556</v>
      </c>
      <c r="D605" s="80" t="s">
        <v>561</v>
      </c>
      <c r="E605" s="77">
        <v>0.28999999999999998</v>
      </c>
      <c r="F605" s="77">
        <v>0</v>
      </c>
      <c r="G605" s="77">
        <v>0.28999999999999998</v>
      </c>
      <c r="H605" s="80"/>
      <c r="I605" s="27" t="s">
        <v>35</v>
      </c>
    </row>
    <row r="606" spans="1:9" x14ac:dyDescent="0.25">
      <c r="A606" s="80" t="s">
        <v>555</v>
      </c>
      <c r="B606" s="81">
        <v>45734</v>
      </c>
      <c r="C606" s="80" t="s">
        <v>230</v>
      </c>
      <c r="D606" s="80" t="s">
        <v>558</v>
      </c>
      <c r="E606" s="77">
        <v>0.06</v>
      </c>
      <c r="F606" s="77">
        <v>0</v>
      </c>
      <c r="G606" s="77">
        <v>0.06</v>
      </c>
      <c r="H606" s="80"/>
      <c r="I606" s="27" t="s">
        <v>35</v>
      </c>
    </row>
    <row r="607" spans="1:9" x14ac:dyDescent="0.25">
      <c r="A607" s="80" t="s">
        <v>555</v>
      </c>
      <c r="B607" s="81">
        <v>45771</v>
      </c>
      <c r="C607" s="80" t="s">
        <v>230</v>
      </c>
      <c r="D607" s="80" t="s">
        <v>559</v>
      </c>
      <c r="E607" s="77">
        <v>7.0000000000000007E-2</v>
      </c>
      <c r="F607" s="77">
        <v>0</v>
      </c>
      <c r="G607" s="77">
        <v>7.0000000000000007E-2</v>
      </c>
      <c r="H607" s="80"/>
      <c r="I607" s="27" t="s">
        <v>35</v>
      </c>
    </row>
    <row r="608" spans="1:9" x14ac:dyDescent="0.25">
      <c r="A608" s="80" t="s">
        <v>555</v>
      </c>
      <c r="B608" s="81">
        <v>45783</v>
      </c>
      <c r="C608" s="80" t="s">
        <v>425</v>
      </c>
      <c r="D608" s="80" t="s">
        <v>562</v>
      </c>
      <c r="E608" s="77">
        <v>30</v>
      </c>
      <c r="F608" s="77">
        <v>0</v>
      </c>
      <c r="G608" s="77">
        <v>30</v>
      </c>
      <c r="H608" s="80"/>
      <c r="I608" s="27" t="s">
        <v>35</v>
      </c>
    </row>
    <row r="609" spans="1:9" x14ac:dyDescent="0.25">
      <c r="A609" s="80" t="s">
        <v>555</v>
      </c>
      <c r="B609" s="81">
        <v>45793</v>
      </c>
      <c r="C609" s="80" t="s">
        <v>230</v>
      </c>
      <c r="D609" s="80" t="s">
        <v>558</v>
      </c>
      <c r="E609" s="77">
        <v>0.54</v>
      </c>
      <c r="F609" s="77">
        <v>0</v>
      </c>
      <c r="G609" s="77">
        <v>0.54</v>
      </c>
      <c r="H609" s="80"/>
      <c r="I609" s="27" t="s">
        <v>35</v>
      </c>
    </row>
    <row r="610" spans="1:9" x14ac:dyDescent="0.25">
      <c r="A610" s="80" t="s">
        <v>555</v>
      </c>
      <c r="B610" s="81">
        <v>45832</v>
      </c>
      <c r="C610" s="80" t="s">
        <v>230</v>
      </c>
      <c r="D610" s="80" t="s">
        <v>559</v>
      </c>
      <c r="E610" s="77">
        <v>0.09</v>
      </c>
      <c r="F610" s="77">
        <v>0</v>
      </c>
      <c r="G610" s="77">
        <v>0.09</v>
      </c>
      <c r="H610" s="80"/>
      <c r="I610" s="27" t="s">
        <v>35</v>
      </c>
    </row>
    <row r="611" spans="1:9" x14ac:dyDescent="0.25">
      <c r="A611" s="80" t="s">
        <v>555</v>
      </c>
      <c r="B611" s="81">
        <v>45832</v>
      </c>
      <c r="C611" s="80" t="s">
        <v>556</v>
      </c>
      <c r="D611" s="80" t="s">
        <v>561</v>
      </c>
      <c r="E611" s="77">
        <v>0.85</v>
      </c>
      <c r="F611" s="77">
        <v>0</v>
      </c>
      <c r="G611" s="77">
        <v>0.85</v>
      </c>
      <c r="H611" s="80"/>
      <c r="I611" s="27" t="s">
        <v>35</v>
      </c>
    </row>
    <row r="612" spans="1:9" x14ac:dyDescent="0.25">
      <c r="A612" s="80" t="s">
        <v>555</v>
      </c>
      <c r="B612" s="81">
        <v>45848</v>
      </c>
      <c r="C612" s="80" t="s">
        <v>230</v>
      </c>
      <c r="D612" s="80" t="s">
        <v>563</v>
      </c>
      <c r="E612" s="77">
        <v>0.01</v>
      </c>
      <c r="F612" s="77">
        <v>0</v>
      </c>
      <c r="G612" s="77">
        <v>0.01</v>
      </c>
      <c r="H612" s="80"/>
      <c r="I612" s="27" t="s">
        <v>35</v>
      </c>
    </row>
    <row r="613" spans="1:9" x14ac:dyDescent="0.25">
      <c r="A613" s="80" t="s">
        <v>555</v>
      </c>
      <c r="B613" s="81">
        <v>45861</v>
      </c>
      <c r="C613" s="80" t="s">
        <v>230</v>
      </c>
      <c r="D613" s="80" t="s">
        <v>559</v>
      </c>
      <c r="E613" s="77">
        <v>7.0000000000000007E-2</v>
      </c>
      <c r="F613" s="77">
        <v>0</v>
      </c>
      <c r="G613" s="77">
        <v>7.0000000000000007E-2</v>
      </c>
      <c r="H613" s="80"/>
      <c r="I613" s="27" t="s">
        <v>35</v>
      </c>
    </row>
    <row r="614" spans="1:9" x14ac:dyDescent="0.25">
      <c r="A614" s="80" t="s">
        <v>555</v>
      </c>
      <c r="B614" s="81">
        <v>45862</v>
      </c>
      <c r="C614" s="80" t="s">
        <v>556</v>
      </c>
      <c r="D614" s="80" t="s">
        <v>561</v>
      </c>
      <c r="E614" s="77">
        <v>0.79</v>
      </c>
      <c r="F614" s="77">
        <v>0</v>
      </c>
      <c r="G614" s="77">
        <v>0.79</v>
      </c>
      <c r="H614" s="80"/>
      <c r="I614" s="27" t="s">
        <v>35</v>
      </c>
    </row>
    <row r="615" spans="1:9" x14ac:dyDescent="0.25">
      <c r="A615" s="80" t="s">
        <v>555</v>
      </c>
      <c r="B615" s="81">
        <v>45895</v>
      </c>
      <c r="C615" s="80" t="s">
        <v>556</v>
      </c>
      <c r="D615" s="80" t="s">
        <v>561</v>
      </c>
      <c r="E615" s="77">
        <v>0.42</v>
      </c>
      <c r="F615" s="77">
        <v>0</v>
      </c>
      <c r="G615" s="77">
        <v>0.42</v>
      </c>
      <c r="H615" s="80"/>
      <c r="I615" s="27" t="s">
        <v>35</v>
      </c>
    </row>
    <row r="616" spans="1:9" x14ac:dyDescent="0.25">
      <c r="A616" s="80" t="s">
        <v>555</v>
      </c>
      <c r="B616" s="81">
        <v>45923</v>
      </c>
      <c r="C616" s="80" t="s">
        <v>230</v>
      </c>
      <c r="D616" s="80" t="s">
        <v>559</v>
      </c>
      <c r="E616" s="77">
        <v>0.32</v>
      </c>
      <c r="F616" s="77">
        <v>0</v>
      </c>
      <c r="G616" s="77">
        <v>0.32</v>
      </c>
      <c r="H616" s="80"/>
      <c r="I616" s="27" t="s">
        <v>35</v>
      </c>
    </row>
    <row r="617" spans="1:9" x14ac:dyDescent="0.25">
      <c r="A617" s="80" t="s">
        <v>555</v>
      </c>
      <c r="B617" s="81">
        <v>45930</v>
      </c>
      <c r="C617" s="80" t="s">
        <v>556</v>
      </c>
      <c r="D617" s="80" t="s">
        <v>564</v>
      </c>
      <c r="E617" s="77">
        <v>0.83</v>
      </c>
      <c r="F617" s="77">
        <v>0</v>
      </c>
      <c r="G617" s="77">
        <v>0.83</v>
      </c>
      <c r="H617" s="80"/>
      <c r="I617" s="27" t="s">
        <v>35</v>
      </c>
    </row>
    <row r="618" spans="1:9" x14ac:dyDescent="0.25">
      <c r="A618" s="80" t="s">
        <v>565</v>
      </c>
      <c r="B618" s="81">
        <v>45680</v>
      </c>
      <c r="C618" s="80" t="s">
        <v>472</v>
      </c>
      <c r="D618" s="80" t="s">
        <v>566</v>
      </c>
      <c r="E618" s="77">
        <v>15.8</v>
      </c>
      <c r="F618" s="77">
        <v>0</v>
      </c>
      <c r="G618" s="77">
        <v>15.8</v>
      </c>
      <c r="H618" s="80"/>
      <c r="I618" s="27" t="s">
        <v>82</v>
      </c>
    </row>
    <row r="619" spans="1:9" x14ac:dyDescent="0.25">
      <c r="A619" s="80" t="s">
        <v>565</v>
      </c>
      <c r="B619" s="81">
        <v>45711</v>
      </c>
      <c r="C619" s="80" t="s">
        <v>472</v>
      </c>
      <c r="D619" s="80" t="s">
        <v>566</v>
      </c>
      <c r="E619" s="77">
        <v>15.8</v>
      </c>
      <c r="F619" s="77">
        <v>0</v>
      </c>
      <c r="G619" s="77">
        <v>15.8</v>
      </c>
      <c r="H619" s="80"/>
      <c r="I619" s="27" t="s">
        <v>82</v>
      </c>
    </row>
    <row r="620" spans="1:9" x14ac:dyDescent="0.25">
      <c r="A620" s="80" t="s">
        <v>565</v>
      </c>
      <c r="B620" s="81">
        <v>45739</v>
      </c>
      <c r="C620" s="80" t="s">
        <v>472</v>
      </c>
      <c r="D620" s="80" t="s">
        <v>566</v>
      </c>
      <c r="E620" s="77">
        <v>15.8</v>
      </c>
      <c r="F620" s="77">
        <v>0</v>
      </c>
      <c r="G620" s="77">
        <v>15.8</v>
      </c>
      <c r="H620" s="80"/>
      <c r="I620" s="27" t="s">
        <v>82</v>
      </c>
    </row>
    <row r="621" spans="1:9" x14ac:dyDescent="0.25">
      <c r="A621" s="80" t="s">
        <v>565</v>
      </c>
      <c r="B621" s="81">
        <v>45770</v>
      </c>
      <c r="C621" s="80" t="s">
        <v>472</v>
      </c>
      <c r="D621" s="80" t="s">
        <v>566</v>
      </c>
      <c r="E621" s="77">
        <v>15.8</v>
      </c>
      <c r="F621" s="77">
        <v>0</v>
      </c>
      <c r="G621" s="77">
        <v>15.8</v>
      </c>
      <c r="H621" s="80"/>
      <c r="I621" s="27" t="s">
        <v>82</v>
      </c>
    </row>
    <row r="622" spans="1:9" x14ac:dyDescent="0.25">
      <c r="A622" s="80" t="s">
        <v>565</v>
      </c>
      <c r="B622" s="81">
        <v>45800</v>
      </c>
      <c r="C622" s="80" t="s">
        <v>472</v>
      </c>
      <c r="D622" s="80" t="s">
        <v>566</v>
      </c>
      <c r="E622" s="77">
        <v>15.8</v>
      </c>
      <c r="F622" s="77">
        <v>0</v>
      </c>
      <c r="G622" s="77">
        <v>15.8</v>
      </c>
      <c r="H622" s="80"/>
      <c r="I622" s="27" t="s">
        <v>82</v>
      </c>
    </row>
    <row r="623" spans="1:9" x14ac:dyDescent="0.25">
      <c r="A623" s="80" t="s">
        <v>565</v>
      </c>
      <c r="B623" s="81">
        <v>45831</v>
      </c>
      <c r="C623" s="80" t="s">
        <v>472</v>
      </c>
      <c r="D623" s="80" t="s">
        <v>566</v>
      </c>
      <c r="E623" s="77">
        <v>15.8</v>
      </c>
      <c r="F623" s="77">
        <v>0</v>
      </c>
      <c r="G623" s="77">
        <v>15.8</v>
      </c>
      <c r="H623" s="80"/>
      <c r="I623" s="27" t="s">
        <v>82</v>
      </c>
    </row>
    <row r="624" spans="1:9" x14ac:dyDescent="0.25">
      <c r="A624" s="80" t="s">
        <v>565</v>
      </c>
      <c r="B624" s="81">
        <v>45861</v>
      </c>
      <c r="C624" s="80" t="s">
        <v>472</v>
      </c>
      <c r="D624" s="80" t="s">
        <v>566</v>
      </c>
      <c r="E624" s="77">
        <v>15.8</v>
      </c>
      <c r="F624" s="77">
        <v>0</v>
      </c>
      <c r="G624" s="77">
        <v>15.8</v>
      </c>
      <c r="H624" s="80"/>
      <c r="I624" s="27" t="s">
        <v>82</v>
      </c>
    </row>
    <row r="625" spans="1:9" x14ac:dyDescent="0.25">
      <c r="A625" s="80" t="s">
        <v>565</v>
      </c>
      <c r="B625" s="81">
        <v>45892</v>
      </c>
      <c r="C625" s="80" t="s">
        <v>472</v>
      </c>
      <c r="D625" s="80" t="s">
        <v>566</v>
      </c>
      <c r="E625" s="77">
        <v>15.8</v>
      </c>
      <c r="F625" s="77">
        <v>0</v>
      </c>
      <c r="G625" s="77">
        <v>15.8</v>
      </c>
      <c r="H625" s="80"/>
      <c r="I625" s="27" t="s">
        <v>82</v>
      </c>
    </row>
    <row r="626" spans="1:9" x14ac:dyDescent="0.25">
      <c r="A626" s="80" t="s">
        <v>565</v>
      </c>
      <c r="B626" s="81">
        <v>45923</v>
      </c>
      <c r="C626" s="80" t="s">
        <v>472</v>
      </c>
      <c r="D626" s="80" t="s">
        <v>566</v>
      </c>
      <c r="E626" s="77">
        <v>15.8</v>
      </c>
      <c r="F626" s="77">
        <v>0</v>
      </c>
      <c r="G626" s="77">
        <v>15.8</v>
      </c>
      <c r="H626" s="80"/>
      <c r="I626" s="27" t="s">
        <v>82</v>
      </c>
    </row>
    <row r="627" spans="1:9" x14ac:dyDescent="0.25">
      <c r="A627" s="80" t="s">
        <v>565</v>
      </c>
      <c r="B627" s="81">
        <v>45953</v>
      </c>
      <c r="C627" s="80" t="s">
        <v>472</v>
      </c>
      <c r="D627" s="80" t="s">
        <v>566</v>
      </c>
      <c r="E627" s="77">
        <v>15.8</v>
      </c>
      <c r="F627" s="77">
        <v>0</v>
      </c>
      <c r="G627" s="77">
        <v>15.8</v>
      </c>
      <c r="H627" s="80"/>
      <c r="I627" s="27" t="s">
        <v>82</v>
      </c>
    </row>
    <row r="628" spans="1:9" x14ac:dyDescent="0.25">
      <c r="A628" s="80" t="s">
        <v>567</v>
      </c>
      <c r="B628" s="81">
        <v>45680</v>
      </c>
      <c r="C628" s="80" t="s">
        <v>301</v>
      </c>
      <c r="D628" s="80" t="s">
        <v>302</v>
      </c>
      <c r="E628" s="77">
        <v>7.18</v>
      </c>
      <c r="F628" s="77">
        <v>0</v>
      </c>
      <c r="G628" s="77">
        <v>7.18</v>
      </c>
      <c r="H628" s="80"/>
      <c r="I628" s="27" t="s">
        <v>82</v>
      </c>
    </row>
    <row r="629" spans="1:9" x14ac:dyDescent="0.25">
      <c r="A629" s="80" t="s">
        <v>567</v>
      </c>
      <c r="B629" s="81">
        <v>45711</v>
      </c>
      <c r="C629" s="80" t="s">
        <v>301</v>
      </c>
      <c r="D629" s="80" t="s">
        <v>302</v>
      </c>
      <c r="E629" s="77">
        <v>6.73</v>
      </c>
      <c r="F629" s="77">
        <v>0</v>
      </c>
      <c r="G629" s="77">
        <v>6.73</v>
      </c>
      <c r="H629" s="80"/>
      <c r="I629" s="27" t="s">
        <v>82</v>
      </c>
    </row>
    <row r="630" spans="1:9" x14ac:dyDescent="0.25">
      <c r="A630" s="80" t="s">
        <v>567</v>
      </c>
      <c r="B630" s="81">
        <v>45739</v>
      </c>
      <c r="C630" s="80" t="s">
        <v>301</v>
      </c>
      <c r="D630" s="80" t="s">
        <v>302</v>
      </c>
      <c r="E630" s="77">
        <v>6.28</v>
      </c>
      <c r="F630" s="77">
        <v>0</v>
      </c>
      <c r="G630" s="77">
        <v>6.28</v>
      </c>
      <c r="H630" s="80"/>
      <c r="I630" s="27" t="s">
        <v>82</v>
      </c>
    </row>
    <row r="631" spans="1:9" x14ac:dyDescent="0.25">
      <c r="A631" s="80" t="s">
        <v>567</v>
      </c>
      <c r="B631" s="81">
        <v>45770</v>
      </c>
      <c r="C631" s="80" t="s">
        <v>301</v>
      </c>
      <c r="D631" s="80" t="s">
        <v>302</v>
      </c>
      <c r="E631" s="77">
        <v>5.84</v>
      </c>
      <c r="F631" s="77">
        <v>0</v>
      </c>
      <c r="G631" s="77">
        <v>5.84</v>
      </c>
      <c r="H631" s="80"/>
      <c r="I631" s="27" t="s">
        <v>82</v>
      </c>
    </row>
    <row r="632" spans="1:9" x14ac:dyDescent="0.25">
      <c r="A632" s="80" t="s">
        <v>567</v>
      </c>
      <c r="B632" s="81">
        <v>45800</v>
      </c>
      <c r="C632" s="80" t="s">
        <v>301</v>
      </c>
      <c r="D632" s="80" t="s">
        <v>302</v>
      </c>
      <c r="E632" s="77">
        <v>5.39</v>
      </c>
      <c r="F632" s="77">
        <v>0</v>
      </c>
      <c r="G632" s="77">
        <v>5.39</v>
      </c>
      <c r="H632" s="80"/>
      <c r="I632" s="27" t="s">
        <v>82</v>
      </c>
    </row>
    <row r="633" spans="1:9" x14ac:dyDescent="0.25">
      <c r="A633" s="80" t="s">
        <v>567</v>
      </c>
      <c r="B633" s="81">
        <v>45831</v>
      </c>
      <c r="C633" s="80" t="s">
        <v>301</v>
      </c>
      <c r="D633" s="80" t="s">
        <v>302</v>
      </c>
      <c r="E633" s="77">
        <v>4.9400000000000004</v>
      </c>
      <c r="F633" s="77">
        <v>0</v>
      </c>
      <c r="G633" s="77">
        <v>4.9400000000000004</v>
      </c>
      <c r="H633" s="80"/>
      <c r="I633" s="27" t="s">
        <v>82</v>
      </c>
    </row>
    <row r="634" spans="1:9" x14ac:dyDescent="0.25">
      <c r="A634" s="80" t="s">
        <v>567</v>
      </c>
      <c r="B634" s="81">
        <v>45861</v>
      </c>
      <c r="C634" s="80" t="s">
        <v>301</v>
      </c>
      <c r="D634" s="80" t="s">
        <v>302</v>
      </c>
      <c r="E634" s="77">
        <v>4.49</v>
      </c>
      <c r="F634" s="77">
        <v>0</v>
      </c>
      <c r="G634" s="77">
        <v>4.49</v>
      </c>
      <c r="H634" s="80"/>
      <c r="I634" s="27" t="s">
        <v>82</v>
      </c>
    </row>
    <row r="635" spans="1:9" x14ac:dyDescent="0.25">
      <c r="A635" s="80" t="s">
        <v>567</v>
      </c>
      <c r="B635" s="81">
        <v>45892</v>
      </c>
      <c r="C635" s="80" t="s">
        <v>301</v>
      </c>
      <c r="D635" s="80" t="s">
        <v>302</v>
      </c>
      <c r="E635" s="77">
        <v>4.05</v>
      </c>
      <c r="F635" s="77">
        <v>0</v>
      </c>
      <c r="G635" s="77">
        <v>4.05</v>
      </c>
      <c r="H635" s="80"/>
      <c r="I635" s="27" t="s">
        <v>82</v>
      </c>
    </row>
    <row r="636" spans="1:9" x14ac:dyDescent="0.25">
      <c r="A636" s="80" t="s">
        <v>567</v>
      </c>
      <c r="B636" s="81">
        <v>45923</v>
      </c>
      <c r="C636" s="80" t="s">
        <v>301</v>
      </c>
      <c r="D636" s="80" t="s">
        <v>302</v>
      </c>
      <c r="E636" s="77">
        <v>3.6</v>
      </c>
      <c r="F636" s="77">
        <v>0</v>
      </c>
      <c r="G636" s="77">
        <v>3.6</v>
      </c>
      <c r="H636" s="80"/>
      <c r="I636" s="27" t="s">
        <v>82</v>
      </c>
    </row>
    <row r="637" spans="1:9" x14ac:dyDescent="0.25">
      <c r="A637" s="80" t="s">
        <v>567</v>
      </c>
      <c r="B637" s="81">
        <v>45953</v>
      </c>
      <c r="C637" s="80" t="s">
        <v>301</v>
      </c>
      <c r="D637" s="80" t="s">
        <v>302</v>
      </c>
      <c r="E637" s="77">
        <v>3.15</v>
      </c>
      <c r="F637" s="77">
        <v>0</v>
      </c>
      <c r="G637" s="77">
        <v>3.15</v>
      </c>
      <c r="H637" s="80"/>
      <c r="I637" s="27" t="s">
        <v>82</v>
      </c>
    </row>
    <row r="638" spans="1:9" x14ac:dyDescent="0.25">
      <c r="A638" s="80" t="s">
        <v>567</v>
      </c>
      <c r="B638" s="81">
        <v>45984</v>
      </c>
      <c r="C638" s="80" t="s">
        <v>301</v>
      </c>
      <c r="D638" s="80" t="s">
        <v>302</v>
      </c>
      <c r="E638" s="77">
        <v>2.7</v>
      </c>
      <c r="F638" s="77">
        <v>0</v>
      </c>
      <c r="G638" s="77">
        <v>2.7</v>
      </c>
      <c r="H638" s="80"/>
      <c r="I638" s="27" t="s">
        <v>82</v>
      </c>
    </row>
    <row r="639" spans="1:9" x14ac:dyDescent="0.25">
      <c r="A639" s="80" t="s">
        <v>567</v>
      </c>
      <c r="B639" s="81">
        <v>46014</v>
      </c>
      <c r="C639" s="80" t="s">
        <v>301</v>
      </c>
      <c r="D639" s="80" t="s">
        <v>302</v>
      </c>
      <c r="E639" s="77">
        <v>2.25</v>
      </c>
      <c r="F639" s="77">
        <v>0</v>
      </c>
      <c r="G639" s="77">
        <v>2.25</v>
      </c>
      <c r="H639" s="80"/>
      <c r="I639" s="27" t="s">
        <v>82</v>
      </c>
    </row>
    <row r="640" spans="1:9" x14ac:dyDescent="0.25">
      <c r="A640" s="80" t="s">
        <v>568</v>
      </c>
      <c r="B640" s="81">
        <v>46010</v>
      </c>
      <c r="C640" s="80" t="s">
        <v>230</v>
      </c>
      <c r="D640" s="80" t="s">
        <v>569</v>
      </c>
      <c r="E640" s="77">
        <v>544.12</v>
      </c>
      <c r="F640" s="77">
        <v>0</v>
      </c>
      <c r="G640" s="77">
        <v>544.12</v>
      </c>
      <c r="H640" s="80"/>
      <c r="I640" s="27" t="s">
        <v>825</v>
      </c>
    </row>
    <row r="641" spans="1:9" x14ac:dyDescent="0.25">
      <c r="A641" s="80" t="s">
        <v>568</v>
      </c>
      <c r="B641" s="81">
        <v>46022</v>
      </c>
      <c r="C641" s="80" t="s">
        <v>230</v>
      </c>
      <c r="D641" s="80" t="s">
        <v>570</v>
      </c>
      <c r="E641" s="77">
        <v>620.76</v>
      </c>
      <c r="F641" s="77">
        <v>0</v>
      </c>
      <c r="G641" s="77">
        <v>620.76</v>
      </c>
      <c r="H641" s="80"/>
      <c r="I641" s="27" t="s">
        <v>825</v>
      </c>
    </row>
    <row r="642" spans="1:9" x14ac:dyDescent="0.25">
      <c r="A642" s="80" t="s">
        <v>568</v>
      </c>
      <c r="B642" s="81">
        <v>46022</v>
      </c>
      <c r="C642" s="80" t="s">
        <v>230</v>
      </c>
      <c r="D642" s="80" t="s">
        <v>571</v>
      </c>
      <c r="E642" s="77">
        <v>532</v>
      </c>
      <c r="F642" s="77">
        <v>0</v>
      </c>
      <c r="G642" s="77">
        <v>532</v>
      </c>
      <c r="H642" s="80"/>
      <c r="I642" s="27" t="s">
        <v>825</v>
      </c>
    </row>
    <row r="643" spans="1:9" x14ac:dyDescent="0.25">
      <c r="A643" s="80" t="s">
        <v>568</v>
      </c>
      <c r="B643" s="81">
        <v>46022</v>
      </c>
      <c r="C643" s="80" t="s">
        <v>230</v>
      </c>
      <c r="D643" s="80" t="s">
        <v>572</v>
      </c>
      <c r="E643" s="77">
        <v>274.02</v>
      </c>
      <c r="F643" s="77">
        <v>0</v>
      </c>
      <c r="G643" s="77">
        <v>274.02</v>
      </c>
      <c r="H643" s="80"/>
      <c r="I643" s="27" t="s">
        <v>825</v>
      </c>
    </row>
    <row r="644" spans="1:9" x14ac:dyDescent="0.25">
      <c r="A644" s="80" t="s">
        <v>568</v>
      </c>
      <c r="B644" s="81">
        <v>46022</v>
      </c>
      <c r="C644" s="80" t="s">
        <v>230</v>
      </c>
      <c r="D644" s="80" t="s">
        <v>573</v>
      </c>
      <c r="E644" s="77">
        <v>326.47000000000003</v>
      </c>
      <c r="F644" s="77">
        <v>0</v>
      </c>
      <c r="G644" s="77">
        <v>326.47000000000003</v>
      </c>
      <c r="H644" s="80"/>
      <c r="I644" s="27" t="s">
        <v>825</v>
      </c>
    </row>
    <row r="645" spans="1:9" x14ac:dyDescent="0.25">
      <c r="A645" s="80" t="s">
        <v>568</v>
      </c>
      <c r="B645" s="81">
        <v>46022</v>
      </c>
      <c r="C645" s="80" t="s">
        <v>230</v>
      </c>
      <c r="D645" s="80" t="s">
        <v>574</v>
      </c>
      <c r="E645" s="77">
        <v>559.27</v>
      </c>
      <c r="F645" s="77">
        <v>0</v>
      </c>
      <c r="G645" s="77">
        <v>559.27</v>
      </c>
      <c r="H645" s="80"/>
      <c r="I645" s="27" t="s">
        <v>825</v>
      </c>
    </row>
    <row r="646" spans="1:9" x14ac:dyDescent="0.25">
      <c r="A646" s="80" t="s">
        <v>568</v>
      </c>
      <c r="B646" s="81">
        <v>46022</v>
      </c>
      <c r="C646" s="80" t="s">
        <v>230</v>
      </c>
      <c r="D646" s="80" t="s">
        <v>575</v>
      </c>
      <c r="E646" s="77">
        <v>524.26</v>
      </c>
      <c r="F646" s="77">
        <v>0</v>
      </c>
      <c r="G646" s="77">
        <v>524.26</v>
      </c>
      <c r="H646" s="80"/>
      <c r="I646" s="27" t="s">
        <v>825</v>
      </c>
    </row>
    <row r="647" spans="1:9" x14ac:dyDescent="0.25">
      <c r="A647" s="80" t="s">
        <v>568</v>
      </c>
      <c r="B647" s="81">
        <v>46022</v>
      </c>
      <c r="C647" s="80" t="s">
        <v>230</v>
      </c>
      <c r="D647" s="80" t="s">
        <v>576</v>
      </c>
      <c r="E647" s="77">
        <v>532.15</v>
      </c>
      <c r="F647" s="77">
        <v>0</v>
      </c>
      <c r="G647" s="77">
        <v>532.15</v>
      </c>
      <c r="H647" s="80"/>
      <c r="I647" s="27" t="s">
        <v>825</v>
      </c>
    </row>
    <row r="648" spans="1:9" x14ac:dyDescent="0.25">
      <c r="A648" s="80" t="s">
        <v>568</v>
      </c>
      <c r="B648" s="81">
        <v>46022</v>
      </c>
      <c r="C648" s="80" t="s">
        <v>230</v>
      </c>
      <c r="D648" s="80" t="s">
        <v>577</v>
      </c>
      <c r="E648" s="77">
        <v>219.16</v>
      </c>
      <c r="F648" s="77">
        <v>0</v>
      </c>
      <c r="G648" s="77">
        <v>219.16</v>
      </c>
      <c r="H648" s="80"/>
      <c r="I648" s="27" t="s">
        <v>825</v>
      </c>
    </row>
    <row r="649" spans="1:9" x14ac:dyDescent="0.25">
      <c r="A649" s="80" t="s">
        <v>568</v>
      </c>
      <c r="B649" s="81">
        <v>46022</v>
      </c>
      <c r="C649" s="80" t="s">
        <v>230</v>
      </c>
      <c r="D649" s="80" t="s">
        <v>578</v>
      </c>
      <c r="E649" s="77">
        <v>722</v>
      </c>
      <c r="F649" s="77">
        <v>0</v>
      </c>
      <c r="G649" s="77">
        <v>722</v>
      </c>
      <c r="H649" s="80"/>
      <c r="I649" s="27" t="s">
        <v>825</v>
      </c>
    </row>
    <row r="650" spans="1:9" x14ac:dyDescent="0.25">
      <c r="A650" s="80" t="s">
        <v>568</v>
      </c>
      <c r="B650" s="81">
        <v>46022</v>
      </c>
      <c r="C650" s="80" t="s">
        <v>230</v>
      </c>
      <c r="D650" s="80" t="s">
        <v>579</v>
      </c>
      <c r="E650" s="77">
        <v>362.22</v>
      </c>
      <c r="F650" s="77">
        <v>0</v>
      </c>
      <c r="G650" s="77">
        <v>362.22</v>
      </c>
      <c r="H650" s="80"/>
      <c r="I650" s="27" t="s">
        <v>825</v>
      </c>
    </row>
    <row r="651" spans="1:9" x14ac:dyDescent="0.25">
      <c r="A651" s="80" t="s">
        <v>568</v>
      </c>
      <c r="B651" s="81">
        <v>46022</v>
      </c>
      <c r="C651" s="80" t="s">
        <v>230</v>
      </c>
      <c r="D651" s="80" t="s">
        <v>580</v>
      </c>
      <c r="E651" s="77">
        <v>266.33</v>
      </c>
      <c r="F651" s="77">
        <v>0</v>
      </c>
      <c r="G651" s="77">
        <v>266.33</v>
      </c>
      <c r="H651" s="80"/>
      <c r="I651" s="27" t="s">
        <v>825</v>
      </c>
    </row>
    <row r="652" spans="1:9" x14ac:dyDescent="0.25">
      <c r="A652" s="80" t="s">
        <v>568</v>
      </c>
      <c r="B652" s="81">
        <v>46022</v>
      </c>
      <c r="C652" s="80" t="s">
        <v>230</v>
      </c>
      <c r="D652" s="80" t="s">
        <v>581</v>
      </c>
      <c r="E652" s="77">
        <v>273.61</v>
      </c>
      <c r="F652" s="77">
        <v>0</v>
      </c>
      <c r="G652" s="77">
        <v>273.61</v>
      </c>
      <c r="H652" s="80"/>
      <c r="I652" s="27" t="s">
        <v>825</v>
      </c>
    </row>
    <row r="653" spans="1:9" x14ac:dyDescent="0.25">
      <c r="A653" s="80" t="s">
        <v>568</v>
      </c>
      <c r="B653" s="81">
        <v>46022</v>
      </c>
      <c r="C653" s="80" t="s">
        <v>230</v>
      </c>
      <c r="D653" s="80" t="s">
        <v>582</v>
      </c>
      <c r="E653" s="77">
        <v>388.86</v>
      </c>
      <c r="F653" s="77">
        <v>0</v>
      </c>
      <c r="G653" s="77">
        <v>388.86</v>
      </c>
      <c r="H653" s="80"/>
      <c r="I653" s="27" t="s">
        <v>825</v>
      </c>
    </row>
    <row r="654" spans="1:9" x14ac:dyDescent="0.25">
      <c r="A654" s="80" t="s">
        <v>568</v>
      </c>
      <c r="B654" s="81">
        <v>46022</v>
      </c>
      <c r="C654" s="80" t="s">
        <v>230</v>
      </c>
      <c r="D654" s="80" t="s">
        <v>583</v>
      </c>
      <c r="E654" s="77">
        <v>276.22000000000003</v>
      </c>
      <c r="F654" s="77">
        <v>0</v>
      </c>
      <c r="G654" s="77">
        <v>276.22000000000003</v>
      </c>
      <c r="H654" s="80"/>
      <c r="I654" s="27" t="s">
        <v>825</v>
      </c>
    </row>
    <row r="655" spans="1:9" x14ac:dyDescent="0.25">
      <c r="A655" s="80" t="s">
        <v>568</v>
      </c>
      <c r="B655" s="81">
        <v>46022</v>
      </c>
      <c r="C655" s="80" t="s">
        <v>230</v>
      </c>
      <c r="D655" s="80" t="s">
        <v>583</v>
      </c>
      <c r="E655" s="77">
        <v>280.92</v>
      </c>
      <c r="F655" s="77">
        <v>0</v>
      </c>
      <c r="G655" s="77">
        <v>280.92</v>
      </c>
      <c r="H655" s="80"/>
      <c r="I655" s="27" t="s">
        <v>825</v>
      </c>
    </row>
    <row r="656" spans="1:9" x14ac:dyDescent="0.25">
      <c r="A656" s="80" t="s">
        <v>584</v>
      </c>
      <c r="B656" s="81">
        <v>45659</v>
      </c>
      <c r="C656" s="80" t="s">
        <v>552</v>
      </c>
      <c r="D656" s="80" t="s">
        <v>585</v>
      </c>
      <c r="E656" s="77">
        <v>0</v>
      </c>
      <c r="F656" s="77">
        <v>1800</v>
      </c>
      <c r="G656" s="77">
        <v>-1800</v>
      </c>
      <c r="H656" s="80" t="s">
        <v>586</v>
      </c>
    </row>
    <row r="657" spans="1:8" x14ac:dyDescent="0.25">
      <c r="A657" s="80" t="s">
        <v>584</v>
      </c>
      <c r="B657" s="81">
        <v>45664</v>
      </c>
      <c r="C657" s="80" t="s">
        <v>552</v>
      </c>
      <c r="D657" s="80" t="s">
        <v>587</v>
      </c>
      <c r="E657" s="77">
        <v>0</v>
      </c>
      <c r="F657" s="77">
        <v>2600</v>
      </c>
      <c r="G657" s="77">
        <v>-2600</v>
      </c>
      <c r="H657" s="80" t="s">
        <v>124</v>
      </c>
    </row>
    <row r="658" spans="1:8" x14ac:dyDescent="0.25">
      <c r="A658" s="80" t="s">
        <v>584</v>
      </c>
      <c r="B658" s="81">
        <v>45664</v>
      </c>
      <c r="C658" s="80" t="s">
        <v>552</v>
      </c>
      <c r="D658" s="80" t="s">
        <v>588</v>
      </c>
      <c r="E658" s="77">
        <v>2600</v>
      </c>
      <c r="F658" s="77">
        <v>0</v>
      </c>
      <c r="G658" s="77">
        <v>2600</v>
      </c>
      <c r="H658" s="80" t="s">
        <v>124</v>
      </c>
    </row>
    <row r="659" spans="1:8" x14ac:dyDescent="0.25">
      <c r="A659" s="80" t="s">
        <v>584</v>
      </c>
      <c r="B659" s="81">
        <v>45664</v>
      </c>
      <c r="C659" s="80" t="s">
        <v>552</v>
      </c>
      <c r="D659" s="80" t="s">
        <v>589</v>
      </c>
      <c r="E659" s="77">
        <v>0</v>
      </c>
      <c r="F659" s="77">
        <v>4740.29</v>
      </c>
      <c r="G659" s="77">
        <v>-4740.29</v>
      </c>
      <c r="H659" s="80" t="s">
        <v>590</v>
      </c>
    </row>
    <row r="660" spans="1:8" x14ac:dyDescent="0.25">
      <c r="A660" s="80" t="s">
        <v>584</v>
      </c>
      <c r="B660" s="81">
        <v>45680</v>
      </c>
      <c r="C660" s="80" t="s">
        <v>552</v>
      </c>
      <c r="D660" s="80" t="s">
        <v>591</v>
      </c>
      <c r="E660" s="77">
        <v>0</v>
      </c>
      <c r="F660" s="77">
        <v>1800</v>
      </c>
      <c r="G660" s="77">
        <v>-1800</v>
      </c>
      <c r="H660" s="80" t="s">
        <v>586</v>
      </c>
    </row>
    <row r="661" spans="1:8" x14ac:dyDescent="0.25">
      <c r="A661" s="80" t="s">
        <v>584</v>
      </c>
      <c r="B661" s="81">
        <v>45684</v>
      </c>
      <c r="C661" s="80" t="s">
        <v>552</v>
      </c>
      <c r="D661" s="80" t="s">
        <v>592</v>
      </c>
      <c r="E661" s="77">
        <v>0</v>
      </c>
      <c r="F661" s="77">
        <v>1000</v>
      </c>
      <c r="G661" s="77">
        <v>-1000</v>
      </c>
      <c r="H661" s="80" t="s">
        <v>124</v>
      </c>
    </row>
    <row r="662" spans="1:8" x14ac:dyDescent="0.25">
      <c r="A662" s="80" t="s">
        <v>584</v>
      </c>
      <c r="B662" s="81">
        <v>45688</v>
      </c>
      <c r="C662" s="80" t="s">
        <v>552</v>
      </c>
      <c r="D662" s="80" t="s">
        <v>593</v>
      </c>
      <c r="E662" s="77">
        <v>0</v>
      </c>
      <c r="F662" s="77">
        <v>5400</v>
      </c>
      <c r="G662" s="77">
        <v>-5400</v>
      </c>
      <c r="H662" s="80" t="s">
        <v>594</v>
      </c>
    </row>
    <row r="663" spans="1:8" x14ac:dyDescent="0.25">
      <c r="A663" s="80" t="s">
        <v>584</v>
      </c>
      <c r="B663" s="81">
        <v>45688</v>
      </c>
      <c r="C663" s="80" t="s">
        <v>552</v>
      </c>
      <c r="D663" s="80" t="s">
        <v>595</v>
      </c>
      <c r="E663" s="77">
        <v>0</v>
      </c>
      <c r="F663" s="77">
        <v>4000</v>
      </c>
      <c r="G663" s="77">
        <v>-4000</v>
      </c>
      <c r="H663" s="80" t="s">
        <v>594</v>
      </c>
    </row>
    <row r="664" spans="1:8" x14ac:dyDescent="0.25">
      <c r="A664" s="80" t="s">
        <v>584</v>
      </c>
      <c r="B664" s="81">
        <v>45688</v>
      </c>
      <c r="C664" s="80" t="s">
        <v>552</v>
      </c>
      <c r="D664" s="80" t="s">
        <v>596</v>
      </c>
      <c r="E664" s="77">
        <v>0</v>
      </c>
      <c r="F664" s="77">
        <v>5400</v>
      </c>
      <c r="G664" s="77">
        <v>-5400</v>
      </c>
      <c r="H664" s="80" t="s">
        <v>594</v>
      </c>
    </row>
    <row r="665" spans="1:8" x14ac:dyDescent="0.25">
      <c r="A665" s="80" t="s">
        <v>584</v>
      </c>
      <c r="B665" s="81">
        <v>45688</v>
      </c>
      <c r="C665" s="80" t="s">
        <v>552</v>
      </c>
      <c r="D665" s="80" t="s">
        <v>597</v>
      </c>
      <c r="E665" s="77">
        <v>0</v>
      </c>
      <c r="F665" s="77">
        <v>9800</v>
      </c>
      <c r="G665" s="77">
        <v>-9800</v>
      </c>
      <c r="H665" s="80" t="s">
        <v>594</v>
      </c>
    </row>
    <row r="666" spans="1:8" x14ac:dyDescent="0.25">
      <c r="A666" s="80" t="s">
        <v>584</v>
      </c>
      <c r="B666" s="81">
        <v>45688</v>
      </c>
      <c r="C666" s="80" t="s">
        <v>552</v>
      </c>
      <c r="D666" s="80" t="s">
        <v>598</v>
      </c>
      <c r="E666" s="77">
        <v>0</v>
      </c>
      <c r="F666" s="77">
        <v>3171.88</v>
      </c>
      <c r="G666" s="77">
        <v>-3171.88</v>
      </c>
      <c r="H666" s="80" t="s">
        <v>594</v>
      </c>
    </row>
    <row r="667" spans="1:8" x14ac:dyDescent="0.25">
      <c r="A667" s="80" t="s">
        <v>584</v>
      </c>
      <c r="B667" s="81">
        <v>45688</v>
      </c>
      <c r="C667" s="80" t="s">
        <v>552</v>
      </c>
      <c r="D667" s="80" t="s">
        <v>599</v>
      </c>
      <c r="E667" s="77">
        <v>0</v>
      </c>
      <c r="F667" s="77">
        <v>560</v>
      </c>
      <c r="G667" s="77">
        <v>-560</v>
      </c>
      <c r="H667" s="80" t="s">
        <v>594</v>
      </c>
    </row>
    <row r="668" spans="1:8" x14ac:dyDescent="0.25">
      <c r="A668" s="80" t="s">
        <v>584</v>
      </c>
      <c r="B668" s="81">
        <v>45688</v>
      </c>
      <c r="C668" s="80" t="s">
        <v>552</v>
      </c>
      <c r="D668" s="80" t="s">
        <v>600</v>
      </c>
      <c r="E668" s="77">
        <v>0</v>
      </c>
      <c r="F668" s="77">
        <v>6100</v>
      </c>
      <c r="G668" s="77">
        <v>-6100</v>
      </c>
      <c r="H668" s="80" t="s">
        <v>594</v>
      </c>
    </row>
    <row r="669" spans="1:8" x14ac:dyDescent="0.25">
      <c r="A669" s="80" t="s">
        <v>584</v>
      </c>
      <c r="B669" s="81">
        <v>45693</v>
      </c>
      <c r="C669" s="80" t="s">
        <v>552</v>
      </c>
      <c r="D669" s="80" t="s">
        <v>601</v>
      </c>
      <c r="E669" s="77">
        <v>0</v>
      </c>
      <c r="F669" s="77">
        <v>585</v>
      </c>
      <c r="G669" s="77">
        <v>-585</v>
      </c>
      <c r="H669" s="80" t="s">
        <v>602</v>
      </c>
    </row>
    <row r="670" spans="1:8" x14ac:dyDescent="0.25">
      <c r="A670" s="80" t="s">
        <v>584</v>
      </c>
      <c r="B670" s="81">
        <v>45693</v>
      </c>
      <c r="C670" s="80" t="s">
        <v>552</v>
      </c>
      <c r="D670" s="80" t="s">
        <v>603</v>
      </c>
      <c r="E670" s="77">
        <v>0</v>
      </c>
      <c r="F670" s="77">
        <v>450</v>
      </c>
      <c r="G670" s="77">
        <v>-450</v>
      </c>
      <c r="H670" s="80" t="s">
        <v>602</v>
      </c>
    </row>
    <row r="671" spans="1:8" x14ac:dyDescent="0.25">
      <c r="A671" s="80" t="s">
        <v>584</v>
      </c>
      <c r="B671" s="81">
        <v>45693</v>
      </c>
      <c r="C671" s="80" t="s">
        <v>552</v>
      </c>
      <c r="D671" s="80" t="s">
        <v>604</v>
      </c>
      <c r="E671" s="77">
        <v>0</v>
      </c>
      <c r="F671" s="77">
        <v>300</v>
      </c>
      <c r="G671" s="77">
        <v>-300</v>
      </c>
      <c r="H671" s="80" t="s">
        <v>602</v>
      </c>
    </row>
    <row r="672" spans="1:8" x14ac:dyDescent="0.25">
      <c r="A672" s="80" t="s">
        <v>584</v>
      </c>
      <c r="B672" s="81">
        <v>45693</v>
      </c>
      <c r="C672" s="80" t="s">
        <v>552</v>
      </c>
      <c r="D672" s="80" t="s">
        <v>605</v>
      </c>
      <c r="E672" s="77">
        <v>0</v>
      </c>
      <c r="F672" s="77">
        <v>570</v>
      </c>
      <c r="G672" s="77">
        <v>-570</v>
      </c>
      <c r="H672" s="80" t="s">
        <v>602</v>
      </c>
    </row>
    <row r="673" spans="1:8" x14ac:dyDescent="0.25">
      <c r="A673" s="80" t="s">
        <v>584</v>
      </c>
      <c r="B673" s="81">
        <v>45693</v>
      </c>
      <c r="C673" s="80" t="s">
        <v>552</v>
      </c>
      <c r="D673" s="80" t="s">
        <v>606</v>
      </c>
      <c r="E673" s="77">
        <v>0</v>
      </c>
      <c r="F673" s="77">
        <v>585</v>
      </c>
      <c r="G673" s="77">
        <v>-585</v>
      </c>
      <c r="H673" s="80" t="s">
        <v>602</v>
      </c>
    </row>
    <row r="674" spans="1:8" x14ac:dyDescent="0.25">
      <c r="A674" s="80" t="s">
        <v>584</v>
      </c>
      <c r="B674" s="81">
        <v>45693</v>
      </c>
      <c r="C674" s="80" t="s">
        <v>552</v>
      </c>
      <c r="D674" s="80" t="s">
        <v>607</v>
      </c>
      <c r="E674" s="77">
        <v>0</v>
      </c>
      <c r="F674" s="77">
        <v>570</v>
      </c>
      <c r="G674" s="77">
        <v>-570</v>
      </c>
      <c r="H674" s="80" t="s">
        <v>602</v>
      </c>
    </row>
    <row r="675" spans="1:8" x14ac:dyDescent="0.25">
      <c r="A675" s="80" t="s">
        <v>584</v>
      </c>
      <c r="B675" s="81">
        <v>45693</v>
      </c>
      <c r="C675" s="80" t="s">
        <v>552</v>
      </c>
      <c r="D675" s="80" t="s">
        <v>608</v>
      </c>
      <c r="E675" s="77">
        <v>0</v>
      </c>
      <c r="F675" s="77">
        <v>380</v>
      </c>
      <c r="G675" s="77">
        <v>-380</v>
      </c>
      <c r="H675" s="80" t="s">
        <v>602</v>
      </c>
    </row>
    <row r="676" spans="1:8" x14ac:dyDescent="0.25">
      <c r="A676" s="80" t="s">
        <v>584</v>
      </c>
      <c r="B676" s="81">
        <v>45693</v>
      </c>
      <c r="C676" s="80" t="s">
        <v>552</v>
      </c>
      <c r="D676" s="80" t="s">
        <v>609</v>
      </c>
      <c r="E676" s="77">
        <v>0</v>
      </c>
      <c r="F676" s="77">
        <v>570</v>
      </c>
      <c r="G676" s="77">
        <v>-570</v>
      </c>
      <c r="H676" s="80" t="s">
        <v>602</v>
      </c>
    </row>
    <row r="677" spans="1:8" x14ac:dyDescent="0.25">
      <c r="A677" s="80" t="s">
        <v>584</v>
      </c>
      <c r="B677" s="81">
        <v>45693</v>
      </c>
      <c r="C677" s="80" t="s">
        <v>552</v>
      </c>
      <c r="D677" s="80" t="s">
        <v>610</v>
      </c>
      <c r="E677" s="77">
        <v>0</v>
      </c>
      <c r="F677" s="77">
        <v>570</v>
      </c>
      <c r="G677" s="77">
        <v>-570</v>
      </c>
      <c r="H677" s="80" t="s">
        <v>602</v>
      </c>
    </row>
    <row r="678" spans="1:8" x14ac:dyDescent="0.25">
      <c r="A678" s="80" t="s">
        <v>584</v>
      </c>
      <c r="B678" s="81">
        <v>45698</v>
      </c>
      <c r="C678" s="80" t="s">
        <v>552</v>
      </c>
      <c r="D678" s="80" t="s">
        <v>611</v>
      </c>
      <c r="E678" s="77">
        <v>420</v>
      </c>
      <c r="F678" s="77">
        <v>0</v>
      </c>
      <c r="G678" s="77">
        <v>420</v>
      </c>
      <c r="H678" s="80" t="s">
        <v>124</v>
      </c>
    </row>
    <row r="679" spans="1:8" x14ac:dyDescent="0.25">
      <c r="A679" s="80" t="s">
        <v>584</v>
      </c>
      <c r="B679" s="81">
        <v>45701</v>
      </c>
      <c r="C679" s="80" t="s">
        <v>552</v>
      </c>
      <c r="D679" s="80" t="s">
        <v>612</v>
      </c>
      <c r="E679" s="77">
        <v>0</v>
      </c>
      <c r="F679" s="77">
        <v>1300</v>
      </c>
      <c r="G679" s="77">
        <v>-1300</v>
      </c>
      <c r="H679" s="80" t="s">
        <v>586</v>
      </c>
    </row>
    <row r="680" spans="1:8" x14ac:dyDescent="0.25">
      <c r="A680" s="80" t="s">
        <v>584</v>
      </c>
      <c r="B680" s="81">
        <v>45707</v>
      </c>
      <c r="C680" s="80" t="s">
        <v>552</v>
      </c>
      <c r="D680" s="80" t="s">
        <v>613</v>
      </c>
      <c r="E680" s="77">
        <v>0</v>
      </c>
      <c r="F680" s="77">
        <v>3600</v>
      </c>
      <c r="G680" s="77">
        <v>-3600</v>
      </c>
      <c r="H680" s="80" t="s">
        <v>590</v>
      </c>
    </row>
    <row r="681" spans="1:8" x14ac:dyDescent="0.25">
      <c r="A681" s="80" t="s">
        <v>584</v>
      </c>
      <c r="B681" s="81">
        <v>45713</v>
      </c>
      <c r="C681" s="80" t="s">
        <v>552</v>
      </c>
      <c r="D681" s="80" t="s">
        <v>614</v>
      </c>
      <c r="E681" s="77">
        <v>0</v>
      </c>
      <c r="F681" s="77">
        <v>2880</v>
      </c>
      <c r="G681" s="77">
        <v>-2880</v>
      </c>
      <c r="H681" s="80" t="s">
        <v>124</v>
      </c>
    </row>
    <row r="682" spans="1:8" x14ac:dyDescent="0.25">
      <c r="A682" s="80" t="s">
        <v>584</v>
      </c>
      <c r="B682" s="81">
        <v>45714</v>
      </c>
      <c r="C682" s="80" t="s">
        <v>552</v>
      </c>
      <c r="D682" s="80" t="s">
        <v>615</v>
      </c>
      <c r="E682" s="77">
        <v>1000</v>
      </c>
      <c r="F682" s="77">
        <v>0</v>
      </c>
      <c r="G682" s="77">
        <v>1000</v>
      </c>
      <c r="H682" s="80" t="s">
        <v>124</v>
      </c>
    </row>
    <row r="683" spans="1:8" x14ac:dyDescent="0.25">
      <c r="A683" s="80" t="s">
        <v>584</v>
      </c>
      <c r="B683" s="81">
        <v>45715</v>
      </c>
      <c r="C683" s="80" t="s">
        <v>552</v>
      </c>
      <c r="D683" s="80" t="s">
        <v>616</v>
      </c>
      <c r="E683" s="77">
        <v>1500</v>
      </c>
      <c r="F683" s="77">
        <v>0</v>
      </c>
      <c r="G683" s="77">
        <v>1500</v>
      </c>
      <c r="H683" s="80" t="s">
        <v>183</v>
      </c>
    </row>
    <row r="684" spans="1:8" x14ac:dyDescent="0.25">
      <c r="A684" s="80" t="s">
        <v>584</v>
      </c>
      <c r="B684" s="81">
        <v>45716</v>
      </c>
      <c r="C684" s="80" t="s">
        <v>552</v>
      </c>
      <c r="D684" s="80" t="s">
        <v>617</v>
      </c>
      <c r="E684" s="77">
        <v>0</v>
      </c>
      <c r="F684" s="77">
        <v>1800</v>
      </c>
      <c r="G684" s="77">
        <v>-1800</v>
      </c>
      <c r="H684" s="80" t="s">
        <v>586</v>
      </c>
    </row>
    <row r="685" spans="1:8" x14ac:dyDescent="0.25">
      <c r="A685" s="80" t="s">
        <v>584</v>
      </c>
      <c r="B685" s="81">
        <v>45716</v>
      </c>
      <c r="C685" s="80" t="s">
        <v>552</v>
      </c>
      <c r="D685" s="80" t="s">
        <v>618</v>
      </c>
      <c r="E685" s="77">
        <v>0</v>
      </c>
      <c r="F685" s="77">
        <v>1785.31</v>
      </c>
      <c r="G685" s="77">
        <v>-1785.31</v>
      </c>
      <c r="H685" s="80" t="s">
        <v>594</v>
      </c>
    </row>
    <row r="686" spans="1:8" x14ac:dyDescent="0.25">
      <c r="A686" s="80" t="s">
        <v>584</v>
      </c>
      <c r="B686" s="81">
        <v>45716</v>
      </c>
      <c r="C686" s="80" t="s">
        <v>552</v>
      </c>
      <c r="D686" s="80" t="s">
        <v>619</v>
      </c>
      <c r="E686" s="77">
        <v>0</v>
      </c>
      <c r="F686" s="77">
        <v>1296</v>
      </c>
      <c r="G686" s="77">
        <v>-1296</v>
      </c>
      <c r="H686" s="80" t="s">
        <v>590</v>
      </c>
    </row>
    <row r="687" spans="1:8" x14ac:dyDescent="0.25">
      <c r="A687" s="80" t="s">
        <v>584</v>
      </c>
      <c r="B687" s="81">
        <v>45716</v>
      </c>
      <c r="C687" s="80" t="s">
        <v>552</v>
      </c>
      <c r="D687" s="80" t="s">
        <v>620</v>
      </c>
      <c r="E687" s="77">
        <v>0</v>
      </c>
      <c r="F687" s="77">
        <v>1785.31</v>
      </c>
      <c r="G687" s="77">
        <v>-1785.31</v>
      </c>
      <c r="H687" s="80" t="s">
        <v>594</v>
      </c>
    </row>
    <row r="688" spans="1:8" x14ac:dyDescent="0.25">
      <c r="A688" s="80" t="s">
        <v>584</v>
      </c>
      <c r="B688" s="81">
        <v>45716</v>
      </c>
      <c r="C688" s="80" t="s">
        <v>552</v>
      </c>
      <c r="D688" s="80" t="s">
        <v>621</v>
      </c>
      <c r="E688" s="77">
        <v>0</v>
      </c>
      <c r="F688" s="77">
        <v>1568.64</v>
      </c>
      <c r="G688" s="77">
        <v>-1568.64</v>
      </c>
      <c r="H688" s="80" t="s">
        <v>594</v>
      </c>
    </row>
    <row r="689" spans="1:8" x14ac:dyDescent="0.25">
      <c r="A689" s="80" t="s">
        <v>584</v>
      </c>
      <c r="B689" s="81">
        <v>45716</v>
      </c>
      <c r="C689" s="80" t="s">
        <v>552</v>
      </c>
      <c r="D689" s="80" t="s">
        <v>622</v>
      </c>
      <c r="E689" s="77">
        <v>0</v>
      </c>
      <c r="F689" s="77">
        <v>462.86</v>
      </c>
      <c r="G689" s="77">
        <v>-462.86</v>
      </c>
      <c r="H689" s="80" t="s">
        <v>594</v>
      </c>
    </row>
    <row r="690" spans="1:8" x14ac:dyDescent="0.25">
      <c r="A690" s="80" t="s">
        <v>584</v>
      </c>
      <c r="B690" s="81">
        <v>45716</v>
      </c>
      <c r="C690" s="80" t="s">
        <v>552</v>
      </c>
      <c r="D690" s="80" t="s">
        <v>623</v>
      </c>
      <c r="E690" s="77">
        <v>0</v>
      </c>
      <c r="F690" s="77">
        <v>1785.31</v>
      </c>
      <c r="G690" s="77">
        <v>-1785.31</v>
      </c>
      <c r="H690" s="80" t="s">
        <v>594</v>
      </c>
    </row>
    <row r="691" spans="1:8" x14ac:dyDescent="0.25">
      <c r="A691" s="80" t="s">
        <v>584</v>
      </c>
      <c r="B691" s="81">
        <v>45716</v>
      </c>
      <c r="C691" s="80" t="s">
        <v>552</v>
      </c>
      <c r="D691" s="80" t="s">
        <v>624</v>
      </c>
      <c r="E691" s="77">
        <v>0</v>
      </c>
      <c r="F691" s="77">
        <v>2016.73</v>
      </c>
      <c r="G691" s="77">
        <v>-2016.73</v>
      </c>
      <c r="H691" s="80" t="s">
        <v>594</v>
      </c>
    </row>
    <row r="692" spans="1:8" x14ac:dyDescent="0.25">
      <c r="A692" s="80" t="s">
        <v>584</v>
      </c>
      <c r="B692" s="81">
        <v>45716</v>
      </c>
      <c r="C692" s="80" t="s">
        <v>552</v>
      </c>
      <c r="D692" s="80" t="s">
        <v>625</v>
      </c>
      <c r="E692" s="77">
        <v>0</v>
      </c>
      <c r="F692" s="77">
        <v>1785.31</v>
      </c>
      <c r="G692" s="77">
        <v>-1785.31</v>
      </c>
      <c r="H692" s="80" t="s">
        <v>594</v>
      </c>
    </row>
    <row r="693" spans="1:8" x14ac:dyDescent="0.25">
      <c r="A693" s="80" t="s">
        <v>584</v>
      </c>
      <c r="B693" s="81">
        <v>45716</v>
      </c>
      <c r="C693" s="80" t="s">
        <v>552</v>
      </c>
      <c r="D693" s="80" t="s">
        <v>626</v>
      </c>
      <c r="E693" s="77">
        <v>0</v>
      </c>
      <c r="F693" s="77">
        <v>1785.31</v>
      </c>
      <c r="G693" s="77">
        <v>-1785.31</v>
      </c>
      <c r="H693" s="80" t="s">
        <v>594</v>
      </c>
    </row>
    <row r="694" spans="1:8" x14ac:dyDescent="0.25">
      <c r="A694" s="80" t="s">
        <v>584</v>
      </c>
      <c r="B694" s="81">
        <v>45716</v>
      </c>
      <c r="C694" s="80" t="s">
        <v>552</v>
      </c>
      <c r="D694" s="80" t="s">
        <v>627</v>
      </c>
      <c r="E694" s="77">
        <v>0</v>
      </c>
      <c r="F694" s="77">
        <v>1555.2</v>
      </c>
      <c r="G694" s="77">
        <v>-1555.2</v>
      </c>
      <c r="H694" s="80" t="s">
        <v>594</v>
      </c>
    </row>
    <row r="695" spans="1:8" x14ac:dyDescent="0.25">
      <c r="A695" s="80" t="s">
        <v>584</v>
      </c>
      <c r="B695" s="81">
        <v>45719</v>
      </c>
      <c r="C695" s="80" t="s">
        <v>552</v>
      </c>
      <c r="D695" s="80" t="s">
        <v>628</v>
      </c>
      <c r="E695" s="77">
        <v>0</v>
      </c>
      <c r="F695" s="77">
        <v>11760</v>
      </c>
      <c r="G695" s="77">
        <v>-11760</v>
      </c>
      <c r="H695" s="80" t="s">
        <v>629</v>
      </c>
    </row>
    <row r="696" spans="1:8" x14ac:dyDescent="0.25">
      <c r="A696" s="80" t="s">
        <v>584</v>
      </c>
      <c r="B696" s="81">
        <v>45721</v>
      </c>
      <c r="C696" s="80" t="s">
        <v>552</v>
      </c>
      <c r="D696" s="80" t="s">
        <v>630</v>
      </c>
      <c r="E696" s="77">
        <v>0</v>
      </c>
      <c r="F696" s="77">
        <v>4320</v>
      </c>
      <c r="G696" s="77">
        <v>-4320</v>
      </c>
      <c r="H696" s="80" t="s">
        <v>590</v>
      </c>
    </row>
    <row r="697" spans="1:8" x14ac:dyDescent="0.25">
      <c r="A697" s="80" t="s">
        <v>584</v>
      </c>
      <c r="B697" s="81">
        <v>45721</v>
      </c>
      <c r="C697" s="80" t="s">
        <v>552</v>
      </c>
      <c r="D697" s="80" t="s">
        <v>631</v>
      </c>
      <c r="E697" s="77">
        <v>0</v>
      </c>
      <c r="F697" s="77">
        <v>280</v>
      </c>
      <c r="G697" s="77">
        <v>-280</v>
      </c>
      <c r="H697" s="80" t="s">
        <v>590</v>
      </c>
    </row>
    <row r="698" spans="1:8" x14ac:dyDescent="0.25">
      <c r="A698" s="80" t="s">
        <v>584</v>
      </c>
      <c r="B698" s="81">
        <v>45722</v>
      </c>
      <c r="C698" s="80" t="s">
        <v>552</v>
      </c>
      <c r="D698" s="80" t="s">
        <v>632</v>
      </c>
      <c r="E698" s="77">
        <v>0</v>
      </c>
      <c r="F698" s="77">
        <v>2800</v>
      </c>
      <c r="G698" s="77">
        <v>-2800</v>
      </c>
      <c r="H698" s="80" t="s">
        <v>124</v>
      </c>
    </row>
    <row r="699" spans="1:8" x14ac:dyDescent="0.25">
      <c r="A699" s="80" t="s">
        <v>584</v>
      </c>
      <c r="B699" s="81">
        <v>45722</v>
      </c>
      <c r="C699" s="80" t="s">
        <v>552</v>
      </c>
      <c r="D699" s="80" t="s">
        <v>633</v>
      </c>
      <c r="E699" s="77">
        <v>0</v>
      </c>
      <c r="F699" s="77">
        <v>1800</v>
      </c>
      <c r="G699" s="77">
        <v>-1800</v>
      </c>
      <c r="H699" s="80" t="s">
        <v>586</v>
      </c>
    </row>
    <row r="700" spans="1:8" x14ac:dyDescent="0.25">
      <c r="A700" s="80" t="s">
        <v>584</v>
      </c>
      <c r="B700" s="81">
        <v>45726</v>
      </c>
      <c r="C700" s="80" t="s">
        <v>552</v>
      </c>
      <c r="D700" s="80" t="s">
        <v>634</v>
      </c>
      <c r="E700" s="77">
        <v>0</v>
      </c>
      <c r="F700" s="77">
        <v>900</v>
      </c>
      <c r="G700" s="77">
        <v>-900</v>
      </c>
      <c r="H700" s="80" t="s">
        <v>590</v>
      </c>
    </row>
    <row r="701" spans="1:8" x14ac:dyDescent="0.25">
      <c r="A701" s="80" t="s">
        <v>584</v>
      </c>
      <c r="B701" s="81">
        <v>45726</v>
      </c>
      <c r="C701" s="80" t="s">
        <v>552</v>
      </c>
      <c r="D701" s="80" t="s">
        <v>635</v>
      </c>
      <c r="E701" s="77">
        <v>0</v>
      </c>
      <c r="F701" s="77">
        <v>3360</v>
      </c>
      <c r="G701" s="77">
        <v>-3360</v>
      </c>
      <c r="H701" s="80" t="s">
        <v>629</v>
      </c>
    </row>
    <row r="702" spans="1:8" x14ac:dyDescent="0.25">
      <c r="A702" s="80" t="s">
        <v>584</v>
      </c>
      <c r="B702" s="81">
        <v>45727</v>
      </c>
      <c r="C702" s="80" t="s">
        <v>552</v>
      </c>
      <c r="D702" s="80" t="s">
        <v>636</v>
      </c>
      <c r="E702" s="77">
        <v>0</v>
      </c>
      <c r="F702" s="77">
        <v>1575</v>
      </c>
      <c r="G702" s="77">
        <v>-1575</v>
      </c>
      <c r="H702" s="80" t="s">
        <v>590</v>
      </c>
    </row>
    <row r="703" spans="1:8" x14ac:dyDescent="0.25">
      <c r="A703" s="80" t="s">
        <v>584</v>
      </c>
      <c r="B703" s="81">
        <v>45728</v>
      </c>
      <c r="C703" s="80" t="s">
        <v>552</v>
      </c>
      <c r="D703" s="80" t="s">
        <v>637</v>
      </c>
      <c r="E703" s="77">
        <v>4250</v>
      </c>
      <c r="F703" s="77">
        <v>0</v>
      </c>
      <c r="G703" s="77">
        <v>4250</v>
      </c>
      <c r="H703" s="80" t="s">
        <v>124</v>
      </c>
    </row>
    <row r="704" spans="1:8" x14ac:dyDescent="0.25">
      <c r="A704" s="80" t="s">
        <v>584</v>
      </c>
      <c r="B704" s="81">
        <v>45728</v>
      </c>
      <c r="C704" s="80" t="s">
        <v>552</v>
      </c>
      <c r="D704" s="80" t="s">
        <v>638</v>
      </c>
      <c r="E704" s="77">
        <v>0</v>
      </c>
      <c r="F704" s="77">
        <v>4250</v>
      </c>
      <c r="G704" s="77">
        <v>-4250</v>
      </c>
      <c r="H704" s="80" t="s">
        <v>590</v>
      </c>
    </row>
    <row r="705" spans="1:8" x14ac:dyDescent="0.25">
      <c r="A705" s="80" t="s">
        <v>584</v>
      </c>
      <c r="B705" s="81">
        <v>45730</v>
      </c>
      <c r="C705" s="80" t="s">
        <v>552</v>
      </c>
      <c r="D705" s="80" t="s">
        <v>639</v>
      </c>
      <c r="E705" s="77">
        <v>0</v>
      </c>
      <c r="F705" s="77">
        <v>450</v>
      </c>
      <c r="G705" s="77">
        <v>-450</v>
      </c>
      <c r="H705" s="80" t="s">
        <v>586</v>
      </c>
    </row>
    <row r="706" spans="1:8" x14ac:dyDescent="0.25">
      <c r="A706" s="80" t="s">
        <v>584</v>
      </c>
      <c r="B706" s="81">
        <v>45744</v>
      </c>
      <c r="C706" s="80" t="s">
        <v>552</v>
      </c>
      <c r="D706" s="80" t="s">
        <v>640</v>
      </c>
      <c r="E706" s="77">
        <v>0</v>
      </c>
      <c r="F706" s="77">
        <v>1800</v>
      </c>
      <c r="G706" s="77">
        <v>-1800</v>
      </c>
      <c r="H706" s="80" t="s">
        <v>586</v>
      </c>
    </row>
    <row r="707" spans="1:8" x14ac:dyDescent="0.25">
      <c r="A707" s="80" t="s">
        <v>584</v>
      </c>
      <c r="B707" s="81">
        <v>45747</v>
      </c>
      <c r="C707" s="80" t="s">
        <v>552</v>
      </c>
      <c r="D707" s="80" t="s">
        <v>641</v>
      </c>
      <c r="E707" s="77">
        <v>0</v>
      </c>
      <c r="F707" s="77">
        <v>3600</v>
      </c>
      <c r="G707" s="77">
        <v>-3600</v>
      </c>
      <c r="H707" s="80" t="s">
        <v>124</v>
      </c>
    </row>
    <row r="708" spans="1:8" x14ac:dyDescent="0.25">
      <c r="A708" s="80" t="s">
        <v>584</v>
      </c>
      <c r="B708" s="81">
        <v>45747</v>
      </c>
      <c r="C708" s="80" t="s">
        <v>552</v>
      </c>
      <c r="D708" s="80" t="s">
        <v>642</v>
      </c>
      <c r="E708" s="77">
        <v>3600</v>
      </c>
      <c r="F708" s="77">
        <v>0</v>
      </c>
      <c r="G708" s="77">
        <v>3600</v>
      </c>
      <c r="H708" s="80" t="s">
        <v>124</v>
      </c>
    </row>
    <row r="709" spans="1:8" x14ac:dyDescent="0.25">
      <c r="A709" s="80" t="s">
        <v>584</v>
      </c>
      <c r="B709" s="81">
        <v>45747</v>
      </c>
      <c r="C709" s="80" t="s">
        <v>552</v>
      </c>
      <c r="D709" s="80" t="s">
        <v>643</v>
      </c>
      <c r="E709" s="77">
        <v>0</v>
      </c>
      <c r="F709" s="77">
        <v>1807.34</v>
      </c>
      <c r="G709" s="77">
        <v>-1807.34</v>
      </c>
      <c r="H709" s="80" t="s">
        <v>594</v>
      </c>
    </row>
    <row r="710" spans="1:8" x14ac:dyDescent="0.25">
      <c r="A710" s="80" t="s">
        <v>584</v>
      </c>
      <c r="B710" s="81">
        <v>45747</v>
      </c>
      <c r="C710" s="80" t="s">
        <v>552</v>
      </c>
      <c r="D710" s="80" t="s">
        <v>644</v>
      </c>
      <c r="E710" s="77">
        <v>0</v>
      </c>
      <c r="F710" s="77">
        <v>3148.8</v>
      </c>
      <c r="G710" s="77">
        <v>-3148.8</v>
      </c>
      <c r="H710" s="80" t="s">
        <v>594</v>
      </c>
    </row>
    <row r="711" spans="1:8" x14ac:dyDescent="0.25">
      <c r="A711" s="80" t="s">
        <v>584</v>
      </c>
      <c r="B711" s="81">
        <v>45747</v>
      </c>
      <c r="C711" s="80" t="s">
        <v>552</v>
      </c>
      <c r="D711" s="80" t="s">
        <v>645</v>
      </c>
      <c r="E711" s="77">
        <v>0</v>
      </c>
      <c r="F711" s="77">
        <v>1763.26</v>
      </c>
      <c r="G711" s="77">
        <v>-1763.26</v>
      </c>
      <c r="H711" s="80" t="s">
        <v>594</v>
      </c>
    </row>
    <row r="712" spans="1:8" x14ac:dyDescent="0.25">
      <c r="A712" s="80" t="s">
        <v>584</v>
      </c>
      <c r="B712" s="81">
        <v>45747</v>
      </c>
      <c r="C712" s="80" t="s">
        <v>552</v>
      </c>
      <c r="D712" s="80" t="s">
        <v>646</v>
      </c>
      <c r="E712" s="77">
        <v>0</v>
      </c>
      <c r="F712" s="77">
        <v>2041.64</v>
      </c>
      <c r="G712" s="77">
        <v>-2041.64</v>
      </c>
      <c r="H712" s="80" t="s">
        <v>594</v>
      </c>
    </row>
    <row r="713" spans="1:8" x14ac:dyDescent="0.25">
      <c r="A713" s="80" t="s">
        <v>584</v>
      </c>
      <c r="B713" s="81">
        <v>45747</v>
      </c>
      <c r="C713" s="80" t="s">
        <v>552</v>
      </c>
      <c r="D713" s="80" t="s">
        <v>647</v>
      </c>
      <c r="E713" s="77">
        <v>0</v>
      </c>
      <c r="F713" s="77">
        <v>3614.69</v>
      </c>
      <c r="G713" s="77">
        <v>-3614.69</v>
      </c>
      <c r="H713" s="80" t="s">
        <v>594</v>
      </c>
    </row>
    <row r="714" spans="1:8" x14ac:dyDescent="0.25">
      <c r="A714" s="80" t="s">
        <v>584</v>
      </c>
      <c r="B714" s="81">
        <v>45747</v>
      </c>
      <c r="C714" s="80" t="s">
        <v>552</v>
      </c>
      <c r="D714" s="80" t="s">
        <v>648</v>
      </c>
      <c r="E714" s="77">
        <v>0</v>
      </c>
      <c r="F714" s="77">
        <v>1807.34</v>
      </c>
      <c r="G714" s="77">
        <v>-1807.34</v>
      </c>
      <c r="H714" s="80" t="s">
        <v>594</v>
      </c>
    </row>
    <row r="715" spans="1:8" x14ac:dyDescent="0.25">
      <c r="A715" s="80" t="s">
        <v>584</v>
      </c>
      <c r="B715" s="81">
        <v>45748</v>
      </c>
      <c r="C715" s="80" t="s">
        <v>552</v>
      </c>
      <c r="D715" s="80" t="s">
        <v>649</v>
      </c>
      <c r="E715" s="77">
        <v>0</v>
      </c>
      <c r="F715" s="77">
        <v>3135.36</v>
      </c>
      <c r="G715" s="77">
        <v>-3135.36</v>
      </c>
      <c r="H715" s="80" t="s">
        <v>594</v>
      </c>
    </row>
    <row r="716" spans="1:8" x14ac:dyDescent="0.25">
      <c r="A716" s="80" t="s">
        <v>584</v>
      </c>
      <c r="B716" s="81">
        <v>45748</v>
      </c>
      <c r="C716" s="80" t="s">
        <v>552</v>
      </c>
      <c r="D716" s="80" t="s">
        <v>650</v>
      </c>
      <c r="E716" s="77">
        <v>0</v>
      </c>
      <c r="F716" s="77">
        <v>1807.34</v>
      </c>
      <c r="G716" s="77">
        <v>-1807.34</v>
      </c>
      <c r="H716" s="80" t="s">
        <v>594</v>
      </c>
    </row>
    <row r="717" spans="1:8" x14ac:dyDescent="0.25">
      <c r="A717" s="80" t="s">
        <v>584</v>
      </c>
      <c r="B717" s="81">
        <v>45748</v>
      </c>
      <c r="C717" s="80" t="s">
        <v>552</v>
      </c>
      <c r="D717" s="80" t="s">
        <v>651</v>
      </c>
      <c r="E717" s="77">
        <v>0</v>
      </c>
      <c r="F717" s="77">
        <v>1312</v>
      </c>
      <c r="G717" s="77">
        <v>-1312</v>
      </c>
      <c r="H717" s="80" t="s">
        <v>594</v>
      </c>
    </row>
    <row r="718" spans="1:8" x14ac:dyDescent="0.25">
      <c r="A718" s="80" t="s">
        <v>584</v>
      </c>
      <c r="B718" s="81">
        <v>45748</v>
      </c>
      <c r="C718" s="80" t="s">
        <v>552</v>
      </c>
      <c r="D718" s="80" t="s">
        <v>652</v>
      </c>
      <c r="E718" s="77">
        <v>0</v>
      </c>
      <c r="F718" s="77">
        <v>465.71</v>
      </c>
      <c r="G718" s="77">
        <v>-465.71</v>
      </c>
      <c r="H718" s="80" t="s">
        <v>594</v>
      </c>
    </row>
    <row r="719" spans="1:8" x14ac:dyDescent="0.25">
      <c r="A719" s="80" t="s">
        <v>584</v>
      </c>
      <c r="B719" s="81">
        <v>45748</v>
      </c>
      <c r="C719" s="80" t="s">
        <v>552</v>
      </c>
      <c r="D719" s="80" t="s">
        <v>653</v>
      </c>
      <c r="E719" s="77">
        <v>0</v>
      </c>
      <c r="F719" s="77">
        <v>6100</v>
      </c>
      <c r="G719" s="77">
        <v>-6100</v>
      </c>
      <c r="H719" s="80" t="s">
        <v>594</v>
      </c>
    </row>
    <row r="720" spans="1:8" x14ac:dyDescent="0.25">
      <c r="A720" s="80" t="s">
        <v>584</v>
      </c>
      <c r="B720" s="81">
        <v>45748</v>
      </c>
      <c r="C720" s="80" t="s">
        <v>552</v>
      </c>
      <c r="D720" s="80" t="s">
        <v>654</v>
      </c>
      <c r="E720" s="77">
        <v>0</v>
      </c>
      <c r="F720" s="77">
        <v>933.33</v>
      </c>
      <c r="G720" s="77">
        <v>-933.33</v>
      </c>
      <c r="H720" s="80" t="s">
        <v>594</v>
      </c>
    </row>
    <row r="721" spans="1:8" x14ac:dyDescent="0.25">
      <c r="A721" s="80" t="s">
        <v>584</v>
      </c>
      <c r="B721" s="81">
        <v>45748</v>
      </c>
      <c r="C721" s="80" t="s">
        <v>552</v>
      </c>
      <c r="D721" s="80" t="s">
        <v>655</v>
      </c>
      <c r="E721" s="77">
        <v>0</v>
      </c>
      <c r="F721" s="77">
        <v>2688</v>
      </c>
      <c r="G721" s="77">
        <v>-2688</v>
      </c>
      <c r="H721" s="80" t="s">
        <v>594</v>
      </c>
    </row>
    <row r="722" spans="1:8" x14ac:dyDescent="0.25">
      <c r="A722" s="80" t="s">
        <v>584</v>
      </c>
      <c r="B722" s="81">
        <v>45748</v>
      </c>
      <c r="C722" s="80" t="s">
        <v>552</v>
      </c>
      <c r="D722" s="80" t="s">
        <v>656</v>
      </c>
      <c r="E722" s="77">
        <v>0</v>
      </c>
      <c r="F722" s="77">
        <v>4256.93</v>
      </c>
      <c r="G722" s="77">
        <v>-4256.93</v>
      </c>
      <c r="H722" s="80" t="s">
        <v>594</v>
      </c>
    </row>
    <row r="723" spans="1:8" x14ac:dyDescent="0.25">
      <c r="A723" s="80" t="s">
        <v>584</v>
      </c>
      <c r="B723" s="81">
        <v>45748</v>
      </c>
      <c r="C723" s="80" t="s">
        <v>552</v>
      </c>
      <c r="D723" s="80" t="s">
        <v>657</v>
      </c>
      <c r="E723" s="77">
        <v>0</v>
      </c>
      <c r="F723" s="77">
        <v>448</v>
      </c>
      <c r="G723" s="77">
        <v>-448</v>
      </c>
      <c r="H723" s="80" t="s">
        <v>594</v>
      </c>
    </row>
    <row r="724" spans="1:8" x14ac:dyDescent="0.25">
      <c r="A724" s="80" t="s">
        <v>584</v>
      </c>
      <c r="B724" s="81">
        <v>45748</v>
      </c>
      <c r="C724" s="80" t="s">
        <v>552</v>
      </c>
      <c r="D724" s="80" t="s">
        <v>658</v>
      </c>
      <c r="E724" s="77">
        <v>0</v>
      </c>
      <c r="F724" s="77">
        <v>1960</v>
      </c>
      <c r="G724" s="77">
        <v>-1960</v>
      </c>
      <c r="H724" s="80" t="s">
        <v>124</v>
      </c>
    </row>
    <row r="725" spans="1:8" x14ac:dyDescent="0.25">
      <c r="A725" s="80" t="s">
        <v>584</v>
      </c>
      <c r="B725" s="81">
        <v>45748</v>
      </c>
      <c r="C725" s="80" t="s">
        <v>552</v>
      </c>
      <c r="D725" s="80" t="s">
        <v>659</v>
      </c>
      <c r="E725" s="77">
        <v>0</v>
      </c>
      <c r="F725" s="77">
        <v>560</v>
      </c>
      <c r="G725" s="77">
        <v>-560</v>
      </c>
      <c r="H725" s="80" t="s">
        <v>594</v>
      </c>
    </row>
    <row r="726" spans="1:8" x14ac:dyDescent="0.25">
      <c r="A726" s="80" t="s">
        <v>584</v>
      </c>
      <c r="B726" s="81">
        <v>45748</v>
      </c>
      <c r="C726" s="80" t="s">
        <v>552</v>
      </c>
      <c r="D726" s="80" t="s">
        <v>660</v>
      </c>
      <c r="E726" s="77">
        <v>0</v>
      </c>
      <c r="F726" s="77">
        <v>2302.4</v>
      </c>
      <c r="G726" s="77">
        <v>-2302.4</v>
      </c>
      <c r="H726" s="80" t="s">
        <v>124</v>
      </c>
    </row>
    <row r="727" spans="1:8" x14ac:dyDescent="0.25">
      <c r="A727" s="80" t="s">
        <v>584</v>
      </c>
      <c r="B727" s="81">
        <v>45756</v>
      </c>
      <c r="C727" s="80" t="s">
        <v>552</v>
      </c>
      <c r="D727" s="80" t="s">
        <v>661</v>
      </c>
      <c r="E727" s="77">
        <v>400</v>
      </c>
      <c r="F727" s="77">
        <v>0</v>
      </c>
      <c r="G727" s="77">
        <v>400</v>
      </c>
      <c r="H727" s="80" t="s">
        <v>124</v>
      </c>
    </row>
    <row r="728" spans="1:8" x14ac:dyDescent="0.25">
      <c r="A728" s="80" t="s">
        <v>584</v>
      </c>
      <c r="B728" s="81">
        <v>45756</v>
      </c>
      <c r="C728" s="80" t="s">
        <v>552</v>
      </c>
      <c r="D728" s="80" t="s">
        <v>662</v>
      </c>
      <c r="E728" s="77">
        <v>280</v>
      </c>
      <c r="F728" s="77">
        <v>0</v>
      </c>
      <c r="G728" s="77">
        <v>280</v>
      </c>
      <c r="H728" s="80" t="s">
        <v>124</v>
      </c>
    </row>
    <row r="729" spans="1:8" x14ac:dyDescent="0.25">
      <c r="A729" s="80" t="s">
        <v>584</v>
      </c>
      <c r="B729" s="81">
        <v>45757</v>
      </c>
      <c r="C729" s="80" t="s">
        <v>552</v>
      </c>
      <c r="D729" s="80" t="s">
        <v>663</v>
      </c>
      <c r="E729" s="77">
        <v>0</v>
      </c>
      <c r="F729" s="77">
        <v>1418.97</v>
      </c>
      <c r="G729" s="77">
        <v>-1418.97</v>
      </c>
      <c r="H729" s="80" t="s">
        <v>594</v>
      </c>
    </row>
    <row r="730" spans="1:8" x14ac:dyDescent="0.25">
      <c r="A730" s="80" t="s">
        <v>584</v>
      </c>
      <c r="B730" s="81">
        <v>45757</v>
      </c>
      <c r="C730" s="80" t="s">
        <v>552</v>
      </c>
      <c r="D730" s="80" t="s">
        <v>664</v>
      </c>
      <c r="E730" s="77">
        <v>0</v>
      </c>
      <c r="F730" s="77">
        <v>1807.35</v>
      </c>
      <c r="G730" s="77">
        <v>-1807.35</v>
      </c>
      <c r="H730" s="80" t="s">
        <v>594</v>
      </c>
    </row>
    <row r="731" spans="1:8" x14ac:dyDescent="0.25">
      <c r="A731" s="80" t="s">
        <v>584</v>
      </c>
      <c r="B731" s="81">
        <v>45757</v>
      </c>
      <c r="C731" s="80" t="s">
        <v>552</v>
      </c>
      <c r="D731" s="80" t="s">
        <v>665</v>
      </c>
      <c r="E731" s="77">
        <v>0</v>
      </c>
      <c r="F731" s="77">
        <v>471.43</v>
      </c>
      <c r="G731" s="77">
        <v>-471.43</v>
      </c>
      <c r="H731" s="80" t="s">
        <v>124</v>
      </c>
    </row>
    <row r="732" spans="1:8" x14ac:dyDescent="0.25">
      <c r="A732" s="80" t="s">
        <v>584</v>
      </c>
      <c r="B732" s="81">
        <v>45757</v>
      </c>
      <c r="C732" s="80" t="s">
        <v>552</v>
      </c>
      <c r="D732" s="80" t="s">
        <v>666</v>
      </c>
      <c r="E732" s="77">
        <v>0</v>
      </c>
      <c r="F732" s="77">
        <v>2041.63</v>
      </c>
      <c r="G732" s="77">
        <v>-2041.63</v>
      </c>
      <c r="H732" s="80" t="s">
        <v>594</v>
      </c>
    </row>
    <row r="733" spans="1:8" x14ac:dyDescent="0.25">
      <c r="A733" s="80" t="s">
        <v>584</v>
      </c>
      <c r="B733" s="81">
        <v>45757</v>
      </c>
      <c r="C733" s="80" t="s">
        <v>552</v>
      </c>
      <c r="D733" s="80" t="s">
        <v>667</v>
      </c>
      <c r="E733" s="77">
        <v>0</v>
      </c>
      <c r="F733" s="77">
        <v>1851.43</v>
      </c>
      <c r="G733" s="77">
        <v>-1851.43</v>
      </c>
      <c r="H733" s="80" t="s">
        <v>594</v>
      </c>
    </row>
    <row r="734" spans="1:8" x14ac:dyDescent="0.25">
      <c r="A734" s="80" t="s">
        <v>584</v>
      </c>
      <c r="B734" s="81">
        <v>45757</v>
      </c>
      <c r="C734" s="80" t="s">
        <v>552</v>
      </c>
      <c r="D734" s="80" t="s">
        <v>668</v>
      </c>
      <c r="E734" s="77">
        <v>0</v>
      </c>
      <c r="F734" s="77">
        <v>1807.35</v>
      </c>
      <c r="G734" s="77">
        <v>-1807.35</v>
      </c>
      <c r="H734" s="80" t="s">
        <v>594</v>
      </c>
    </row>
    <row r="735" spans="1:8" x14ac:dyDescent="0.25">
      <c r="A735" s="80" t="s">
        <v>584</v>
      </c>
      <c r="B735" s="81">
        <v>45757</v>
      </c>
      <c r="C735" s="80" t="s">
        <v>552</v>
      </c>
      <c r="D735" s="80" t="s">
        <v>669</v>
      </c>
      <c r="E735" s="77">
        <v>0</v>
      </c>
      <c r="F735" s="77">
        <v>1807.35</v>
      </c>
      <c r="G735" s="77">
        <v>-1807.35</v>
      </c>
      <c r="H735" s="80" t="s">
        <v>594</v>
      </c>
    </row>
    <row r="736" spans="1:8" x14ac:dyDescent="0.25">
      <c r="A736" s="80" t="s">
        <v>584</v>
      </c>
      <c r="B736" s="81">
        <v>45757</v>
      </c>
      <c r="C736" s="80" t="s">
        <v>552</v>
      </c>
      <c r="D736" s="80" t="s">
        <v>670</v>
      </c>
      <c r="E736" s="77">
        <v>0</v>
      </c>
      <c r="F736" s="77">
        <v>1312</v>
      </c>
      <c r="G736" s="77">
        <v>-1312</v>
      </c>
      <c r="H736" s="80" t="s">
        <v>594</v>
      </c>
    </row>
    <row r="737" spans="1:8" x14ac:dyDescent="0.25">
      <c r="A737" s="80" t="s">
        <v>584</v>
      </c>
      <c r="B737" s="81">
        <v>45758</v>
      </c>
      <c r="C737" s="80" t="s">
        <v>552</v>
      </c>
      <c r="D737" s="80" t="s">
        <v>671</v>
      </c>
      <c r="E737" s="77">
        <v>0</v>
      </c>
      <c r="F737" s="77">
        <v>1960</v>
      </c>
      <c r="G737" s="77">
        <v>-1960</v>
      </c>
      <c r="H737" s="80" t="s">
        <v>590</v>
      </c>
    </row>
    <row r="738" spans="1:8" x14ac:dyDescent="0.25">
      <c r="A738" s="80" t="s">
        <v>584</v>
      </c>
      <c r="B738" s="81">
        <v>45758</v>
      </c>
      <c r="C738" s="80" t="s">
        <v>552</v>
      </c>
      <c r="D738" s="80" t="s">
        <v>672</v>
      </c>
      <c r="E738" s="77">
        <v>1960</v>
      </c>
      <c r="F738" s="77">
        <v>0</v>
      </c>
      <c r="G738" s="77">
        <v>1960</v>
      </c>
      <c r="H738" s="80" t="s">
        <v>124</v>
      </c>
    </row>
    <row r="739" spans="1:8" x14ac:dyDescent="0.25">
      <c r="A739" s="80" t="s">
        <v>584</v>
      </c>
      <c r="B739" s="81">
        <v>45763</v>
      </c>
      <c r="C739" s="80" t="s">
        <v>552</v>
      </c>
      <c r="D739" s="80" t="s">
        <v>673</v>
      </c>
      <c r="E739" s="77">
        <v>471.43</v>
      </c>
      <c r="F739" s="77">
        <v>0</v>
      </c>
      <c r="G739" s="77">
        <v>471.43</v>
      </c>
      <c r="H739" s="80" t="s">
        <v>124</v>
      </c>
    </row>
    <row r="740" spans="1:8" x14ac:dyDescent="0.25">
      <c r="A740" s="80" t="s">
        <v>584</v>
      </c>
      <c r="B740" s="81">
        <v>45763</v>
      </c>
      <c r="C740" s="80" t="s">
        <v>552</v>
      </c>
      <c r="D740" s="80" t="s">
        <v>674</v>
      </c>
      <c r="E740" s="77">
        <v>0</v>
      </c>
      <c r="F740" s="77">
        <v>471.43</v>
      </c>
      <c r="G740" s="77">
        <v>-471.43</v>
      </c>
      <c r="H740" s="80" t="s">
        <v>594</v>
      </c>
    </row>
    <row r="741" spans="1:8" x14ac:dyDescent="0.25">
      <c r="A741" s="80" t="s">
        <v>584</v>
      </c>
      <c r="B741" s="81">
        <v>45763</v>
      </c>
      <c r="C741" s="80" t="s">
        <v>552</v>
      </c>
      <c r="D741" s="80" t="s">
        <v>675</v>
      </c>
      <c r="E741" s="77">
        <v>0</v>
      </c>
      <c r="F741" s="77">
        <v>3307.5</v>
      </c>
      <c r="G741" s="77">
        <v>-3307.5</v>
      </c>
      <c r="H741" s="80" t="s">
        <v>590</v>
      </c>
    </row>
    <row r="742" spans="1:8" x14ac:dyDescent="0.25">
      <c r="A742" s="80" t="s">
        <v>584</v>
      </c>
      <c r="B742" s="81">
        <v>45763</v>
      </c>
      <c r="C742" s="80" t="s">
        <v>552</v>
      </c>
      <c r="D742" s="80" t="s">
        <v>676</v>
      </c>
      <c r="E742" s="77">
        <v>2600</v>
      </c>
      <c r="F742" s="77">
        <v>0</v>
      </c>
      <c r="G742" s="77">
        <v>2600</v>
      </c>
      <c r="H742" s="80" t="s">
        <v>124</v>
      </c>
    </row>
    <row r="743" spans="1:8" x14ac:dyDescent="0.25">
      <c r="A743" s="80" t="s">
        <v>584</v>
      </c>
      <c r="B743" s="81">
        <v>45763</v>
      </c>
      <c r="C743" s="80" t="s">
        <v>552</v>
      </c>
      <c r="D743" s="80" t="s">
        <v>677</v>
      </c>
      <c r="E743" s="77">
        <v>0</v>
      </c>
      <c r="F743" s="77">
        <v>1800</v>
      </c>
      <c r="G743" s="77">
        <v>-1800</v>
      </c>
      <c r="H743" s="80" t="s">
        <v>586</v>
      </c>
    </row>
    <row r="744" spans="1:8" x14ac:dyDescent="0.25">
      <c r="A744" s="80" t="s">
        <v>584</v>
      </c>
      <c r="B744" s="81">
        <v>45770</v>
      </c>
      <c r="C744" s="80" t="s">
        <v>552</v>
      </c>
      <c r="D744" s="80" t="s">
        <v>678</v>
      </c>
      <c r="E744" s="77">
        <v>2600</v>
      </c>
      <c r="F744" s="77">
        <v>0</v>
      </c>
      <c r="G744" s="77">
        <v>2600</v>
      </c>
      <c r="H744" s="80" t="s">
        <v>124</v>
      </c>
    </row>
    <row r="745" spans="1:8" x14ac:dyDescent="0.25">
      <c r="A745" s="80" t="s">
        <v>584</v>
      </c>
      <c r="B745" s="81">
        <v>45777</v>
      </c>
      <c r="C745" s="80" t="s">
        <v>552</v>
      </c>
      <c r="D745" s="80" t="s">
        <v>679</v>
      </c>
      <c r="E745" s="77">
        <v>2800</v>
      </c>
      <c r="F745" s="77">
        <v>0</v>
      </c>
      <c r="G745" s="77">
        <v>2800</v>
      </c>
      <c r="H745" s="80" t="s">
        <v>124</v>
      </c>
    </row>
    <row r="746" spans="1:8" x14ac:dyDescent="0.25">
      <c r="A746" s="80" t="s">
        <v>584</v>
      </c>
      <c r="B746" s="81">
        <v>45777</v>
      </c>
      <c r="C746" s="80" t="s">
        <v>552</v>
      </c>
      <c r="D746" s="80" t="s">
        <v>680</v>
      </c>
      <c r="E746" s="77">
        <v>0</v>
      </c>
      <c r="F746" s="77">
        <v>466.67</v>
      </c>
      <c r="G746" s="77">
        <v>-466.67</v>
      </c>
      <c r="H746" s="80" t="s">
        <v>594</v>
      </c>
    </row>
    <row r="747" spans="1:8" x14ac:dyDescent="0.25">
      <c r="A747" s="80" t="s">
        <v>584</v>
      </c>
      <c r="B747" s="81">
        <v>45777</v>
      </c>
      <c r="C747" s="80" t="s">
        <v>552</v>
      </c>
      <c r="D747" s="80" t="s">
        <v>681</v>
      </c>
      <c r="E747" s="77">
        <v>0</v>
      </c>
      <c r="F747" s="77">
        <v>522.55999999999995</v>
      </c>
      <c r="G747" s="77">
        <v>-522.55999999999995</v>
      </c>
      <c r="H747" s="80" t="s">
        <v>124</v>
      </c>
    </row>
    <row r="748" spans="1:8" x14ac:dyDescent="0.25">
      <c r="A748" s="80" t="s">
        <v>584</v>
      </c>
      <c r="B748" s="81">
        <v>45777</v>
      </c>
      <c r="C748" s="80" t="s">
        <v>552</v>
      </c>
      <c r="D748" s="80" t="s">
        <v>682</v>
      </c>
      <c r="E748" s="77">
        <v>0</v>
      </c>
      <c r="F748" s="77">
        <v>900</v>
      </c>
      <c r="G748" s="77">
        <v>-900</v>
      </c>
      <c r="H748" s="80" t="s">
        <v>124</v>
      </c>
    </row>
    <row r="749" spans="1:8" x14ac:dyDescent="0.25">
      <c r="A749" s="80" t="s">
        <v>584</v>
      </c>
      <c r="B749" s="81">
        <v>45777</v>
      </c>
      <c r="C749" s="80" t="s">
        <v>552</v>
      </c>
      <c r="D749" s="80" t="s">
        <v>683</v>
      </c>
      <c r="E749" s="77">
        <v>0</v>
      </c>
      <c r="F749" s="77">
        <v>2700</v>
      </c>
      <c r="G749" s="77">
        <v>-2700</v>
      </c>
      <c r="H749" s="80" t="s">
        <v>124</v>
      </c>
    </row>
    <row r="750" spans="1:8" x14ac:dyDescent="0.25">
      <c r="A750" s="80" t="s">
        <v>584</v>
      </c>
      <c r="B750" s="81">
        <v>45777</v>
      </c>
      <c r="C750" s="80" t="s">
        <v>552</v>
      </c>
      <c r="D750" s="80" t="s">
        <v>684</v>
      </c>
      <c r="E750" s="77">
        <v>0</v>
      </c>
      <c r="F750" s="77">
        <v>3600</v>
      </c>
      <c r="G750" s="77">
        <v>-3600</v>
      </c>
      <c r="H750" s="80" t="s">
        <v>124</v>
      </c>
    </row>
    <row r="751" spans="1:8" x14ac:dyDescent="0.25">
      <c r="A751" s="80" t="s">
        <v>584</v>
      </c>
      <c r="B751" s="81">
        <v>45777</v>
      </c>
      <c r="C751" s="80" t="s">
        <v>552</v>
      </c>
      <c r="D751" s="80" t="s">
        <v>685</v>
      </c>
      <c r="E751" s="77">
        <v>0</v>
      </c>
      <c r="F751" s="77">
        <v>900</v>
      </c>
      <c r="G751" s="77">
        <v>-900</v>
      </c>
      <c r="H751" s="80" t="s">
        <v>124</v>
      </c>
    </row>
    <row r="752" spans="1:8" x14ac:dyDescent="0.25">
      <c r="A752" s="80" t="s">
        <v>584</v>
      </c>
      <c r="B752" s="81">
        <v>45777</v>
      </c>
      <c r="C752" s="80" t="s">
        <v>552</v>
      </c>
      <c r="D752" s="80" t="s">
        <v>686</v>
      </c>
      <c r="E752" s="77">
        <v>0</v>
      </c>
      <c r="F752" s="77">
        <v>2800</v>
      </c>
      <c r="G752" s="77">
        <v>-2800</v>
      </c>
      <c r="H752" s="80" t="s">
        <v>124</v>
      </c>
    </row>
    <row r="753" spans="1:8" x14ac:dyDescent="0.25">
      <c r="A753" s="80" t="s">
        <v>584</v>
      </c>
      <c r="B753" s="81">
        <v>45777</v>
      </c>
      <c r="C753" s="80" t="s">
        <v>552</v>
      </c>
      <c r="D753" s="80" t="s">
        <v>687</v>
      </c>
      <c r="E753" s="77">
        <v>0</v>
      </c>
      <c r="F753" s="77">
        <v>4100</v>
      </c>
      <c r="G753" s="77">
        <v>-4100</v>
      </c>
      <c r="H753" s="80" t="s">
        <v>590</v>
      </c>
    </row>
    <row r="754" spans="1:8" x14ac:dyDescent="0.25">
      <c r="A754" s="80" t="s">
        <v>584</v>
      </c>
      <c r="B754" s="81">
        <v>45777</v>
      </c>
      <c r="C754" s="80" t="s">
        <v>552</v>
      </c>
      <c r="D754" s="80" t="s">
        <v>688</v>
      </c>
      <c r="E754" s="77">
        <v>0</v>
      </c>
      <c r="F754" s="77">
        <v>448</v>
      </c>
      <c r="G754" s="77">
        <v>-448</v>
      </c>
      <c r="H754" s="80" t="s">
        <v>594</v>
      </c>
    </row>
    <row r="755" spans="1:8" x14ac:dyDescent="0.25">
      <c r="A755" s="80" t="s">
        <v>584</v>
      </c>
      <c r="B755" s="81">
        <v>45777</v>
      </c>
      <c r="C755" s="80" t="s">
        <v>552</v>
      </c>
      <c r="D755" s="80" t="s">
        <v>689</v>
      </c>
      <c r="E755" s="77">
        <v>0</v>
      </c>
      <c r="F755" s="77">
        <v>2600</v>
      </c>
      <c r="G755" s="77">
        <v>-2600</v>
      </c>
      <c r="H755" s="80" t="s">
        <v>590</v>
      </c>
    </row>
    <row r="756" spans="1:8" x14ac:dyDescent="0.25">
      <c r="A756" s="80" t="s">
        <v>584</v>
      </c>
      <c r="B756" s="81">
        <v>45784</v>
      </c>
      <c r="C756" s="80" t="s">
        <v>552</v>
      </c>
      <c r="D756" s="80" t="s">
        <v>690</v>
      </c>
      <c r="E756" s="77">
        <v>522.55999999999995</v>
      </c>
      <c r="F756" s="77">
        <v>0</v>
      </c>
      <c r="G756" s="77">
        <v>522.55999999999995</v>
      </c>
      <c r="H756" s="80" t="s">
        <v>124</v>
      </c>
    </row>
    <row r="757" spans="1:8" x14ac:dyDescent="0.25">
      <c r="A757" s="80" t="s">
        <v>584</v>
      </c>
      <c r="B757" s="81">
        <v>45784</v>
      </c>
      <c r="C757" s="80" t="s">
        <v>552</v>
      </c>
      <c r="D757" s="80" t="s">
        <v>691</v>
      </c>
      <c r="E757" s="77">
        <v>0</v>
      </c>
      <c r="F757" s="77">
        <v>448</v>
      </c>
      <c r="G757" s="77">
        <v>-448</v>
      </c>
      <c r="H757" s="80" t="s">
        <v>594</v>
      </c>
    </row>
    <row r="758" spans="1:8" x14ac:dyDescent="0.25">
      <c r="A758" s="80" t="s">
        <v>584</v>
      </c>
      <c r="B758" s="81">
        <v>45784</v>
      </c>
      <c r="C758" s="80" t="s">
        <v>552</v>
      </c>
      <c r="D758" s="80" t="s">
        <v>692</v>
      </c>
      <c r="E758" s="77">
        <v>0</v>
      </c>
      <c r="F758" s="77">
        <v>1800</v>
      </c>
      <c r="G758" s="77">
        <v>-1800</v>
      </c>
      <c r="H758" s="80" t="s">
        <v>693</v>
      </c>
    </row>
    <row r="759" spans="1:8" x14ac:dyDescent="0.25">
      <c r="A759" s="80" t="s">
        <v>584</v>
      </c>
      <c r="B759" s="81">
        <v>45784</v>
      </c>
      <c r="C759" s="80" t="s">
        <v>552</v>
      </c>
      <c r="D759" s="80" t="s">
        <v>694</v>
      </c>
      <c r="E759" s="77">
        <v>0</v>
      </c>
      <c r="F759" s="77">
        <v>1800</v>
      </c>
      <c r="G759" s="77">
        <v>-1800</v>
      </c>
      <c r="H759" s="80" t="s">
        <v>586</v>
      </c>
    </row>
    <row r="760" spans="1:8" x14ac:dyDescent="0.25">
      <c r="A760" s="80" t="s">
        <v>584</v>
      </c>
      <c r="B760" s="81">
        <v>45786</v>
      </c>
      <c r="C760" s="80" t="s">
        <v>552</v>
      </c>
      <c r="D760" s="80" t="s">
        <v>695</v>
      </c>
      <c r="E760" s="77">
        <v>0</v>
      </c>
      <c r="F760" s="77">
        <v>5000</v>
      </c>
      <c r="G760" s="77">
        <v>-5000</v>
      </c>
      <c r="H760" s="80" t="s">
        <v>590</v>
      </c>
    </row>
    <row r="761" spans="1:8" x14ac:dyDescent="0.25">
      <c r="A761" s="80" t="s">
        <v>584</v>
      </c>
      <c r="B761" s="81">
        <v>45793</v>
      </c>
      <c r="C761" s="80" t="s">
        <v>552</v>
      </c>
      <c r="D761" s="80" t="s">
        <v>696</v>
      </c>
      <c r="E761" s="77">
        <v>0</v>
      </c>
      <c r="F761" s="77">
        <v>1662.91</v>
      </c>
      <c r="G761" s="77">
        <v>-1662.91</v>
      </c>
      <c r="H761" s="80" t="s">
        <v>124</v>
      </c>
    </row>
    <row r="762" spans="1:8" x14ac:dyDescent="0.25">
      <c r="A762" s="80" t="s">
        <v>584</v>
      </c>
      <c r="B762" s="81">
        <v>45793</v>
      </c>
      <c r="C762" s="80" t="s">
        <v>552</v>
      </c>
      <c r="D762" s="80" t="s">
        <v>697</v>
      </c>
      <c r="E762" s="77">
        <v>2302.4</v>
      </c>
      <c r="F762" s="77">
        <v>0</v>
      </c>
      <c r="G762" s="77">
        <v>2302.4</v>
      </c>
      <c r="H762" s="80" t="s">
        <v>124</v>
      </c>
    </row>
    <row r="763" spans="1:8" x14ac:dyDescent="0.25">
      <c r="A763" s="80" t="s">
        <v>584</v>
      </c>
      <c r="B763" s="81">
        <v>45793</v>
      </c>
      <c r="C763" s="80" t="s">
        <v>552</v>
      </c>
      <c r="D763" s="80" t="s">
        <v>698</v>
      </c>
      <c r="E763" s="77">
        <v>0</v>
      </c>
      <c r="F763" s="77">
        <v>450</v>
      </c>
      <c r="G763" s="77">
        <v>-450</v>
      </c>
      <c r="H763" s="80" t="s">
        <v>586</v>
      </c>
    </row>
    <row r="764" spans="1:8" x14ac:dyDescent="0.25">
      <c r="A764" s="80" t="s">
        <v>584</v>
      </c>
      <c r="B764" s="81">
        <v>45797</v>
      </c>
      <c r="C764" s="80" t="s">
        <v>552</v>
      </c>
      <c r="D764" s="80" t="s">
        <v>699</v>
      </c>
      <c r="E764" s="77">
        <v>1960</v>
      </c>
      <c r="F764" s="77">
        <v>0</v>
      </c>
      <c r="G764" s="77">
        <v>1960</v>
      </c>
      <c r="H764" s="80" t="s">
        <v>124</v>
      </c>
    </row>
    <row r="765" spans="1:8" x14ac:dyDescent="0.25">
      <c r="A765" s="80" t="s">
        <v>584</v>
      </c>
      <c r="B765" s="81">
        <v>45803</v>
      </c>
      <c r="C765" s="80" t="s">
        <v>552</v>
      </c>
      <c r="D765" s="80" t="s">
        <v>700</v>
      </c>
      <c r="E765" s="77">
        <v>0</v>
      </c>
      <c r="F765" s="77">
        <v>200</v>
      </c>
      <c r="G765" s="77">
        <v>-200</v>
      </c>
      <c r="H765" s="80" t="s">
        <v>590</v>
      </c>
    </row>
    <row r="766" spans="1:8" x14ac:dyDescent="0.25">
      <c r="A766" s="80" t="s">
        <v>584</v>
      </c>
      <c r="B766" s="81">
        <v>45803</v>
      </c>
      <c r="C766" s="80" t="s">
        <v>552</v>
      </c>
      <c r="D766" s="80" t="s">
        <v>701</v>
      </c>
      <c r="E766" s="77">
        <v>0</v>
      </c>
      <c r="F766" s="77">
        <v>2500</v>
      </c>
      <c r="G766" s="77">
        <v>-2500</v>
      </c>
      <c r="H766" s="80" t="s">
        <v>590</v>
      </c>
    </row>
    <row r="767" spans="1:8" x14ac:dyDescent="0.25">
      <c r="A767" s="80" t="s">
        <v>584</v>
      </c>
      <c r="B767" s="81">
        <v>45807</v>
      </c>
      <c r="C767" s="80" t="s">
        <v>552</v>
      </c>
      <c r="D767" s="80" t="s">
        <v>702</v>
      </c>
      <c r="E767" s="77">
        <v>0</v>
      </c>
      <c r="F767" s="77">
        <v>6100</v>
      </c>
      <c r="G767" s="77">
        <v>-6100</v>
      </c>
      <c r="H767" s="80" t="s">
        <v>594</v>
      </c>
    </row>
    <row r="768" spans="1:8" x14ac:dyDescent="0.25">
      <c r="A768" s="80" t="s">
        <v>584</v>
      </c>
      <c r="B768" s="81">
        <v>45807</v>
      </c>
      <c r="C768" s="80" t="s">
        <v>552</v>
      </c>
      <c r="D768" s="80" t="s">
        <v>703</v>
      </c>
      <c r="E768" s="77">
        <v>0</v>
      </c>
      <c r="F768" s="77">
        <v>5400</v>
      </c>
      <c r="G768" s="77">
        <v>-5400</v>
      </c>
      <c r="H768" s="80" t="s">
        <v>590</v>
      </c>
    </row>
    <row r="769" spans="1:8" x14ac:dyDescent="0.25">
      <c r="A769" s="80" t="s">
        <v>584</v>
      </c>
      <c r="B769" s="81">
        <v>45807</v>
      </c>
      <c r="C769" s="80" t="s">
        <v>552</v>
      </c>
      <c r="D769" s="80" t="s">
        <v>704</v>
      </c>
      <c r="E769" s="77">
        <v>0</v>
      </c>
      <c r="F769" s="77">
        <v>448</v>
      </c>
      <c r="G769" s="77">
        <v>-448</v>
      </c>
      <c r="H769" s="80" t="s">
        <v>594</v>
      </c>
    </row>
    <row r="770" spans="1:8" x14ac:dyDescent="0.25">
      <c r="A770" s="80" t="s">
        <v>584</v>
      </c>
      <c r="B770" s="81">
        <v>45807</v>
      </c>
      <c r="C770" s="80" t="s">
        <v>552</v>
      </c>
      <c r="D770" s="80" t="s">
        <v>705</v>
      </c>
      <c r="E770" s="77">
        <v>0</v>
      </c>
      <c r="F770" s="77">
        <v>597.12</v>
      </c>
      <c r="G770" s="77">
        <v>-597.12</v>
      </c>
      <c r="H770" s="80" t="s">
        <v>594</v>
      </c>
    </row>
    <row r="771" spans="1:8" x14ac:dyDescent="0.25">
      <c r="A771" s="80" t="s">
        <v>584</v>
      </c>
      <c r="B771" s="81">
        <v>45811</v>
      </c>
      <c r="C771" s="80" t="s">
        <v>552</v>
      </c>
      <c r="D771" s="80" t="s">
        <v>706</v>
      </c>
      <c r="E771" s="77">
        <v>0</v>
      </c>
      <c r="F771" s="77">
        <v>2100</v>
      </c>
      <c r="G771" s="77">
        <v>-2100</v>
      </c>
      <c r="H771" s="80" t="s">
        <v>590</v>
      </c>
    </row>
    <row r="772" spans="1:8" x14ac:dyDescent="0.25">
      <c r="A772" s="80" t="s">
        <v>584</v>
      </c>
      <c r="B772" s="81">
        <v>45813</v>
      </c>
      <c r="C772" s="80" t="s">
        <v>552</v>
      </c>
      <c r="D772" s="80" t="s">
        <v>707</v>
      </c>
      <c r="E772" s="77">
        <v>0</v>
      </c>
      <c r="F772" s="77">
        <v>1800</v>
      </c>
      <c r="G772" s="77">
        <v>-1800</v>
      </c>
      <c r="H772" s="80" t="s">
        <v>586</v>
      </c>
    </row>
    <row r="773" spans="1:8" x14ac:dyDescent="0.25">
      <c r="A773" s="80" t="s">
        <v>584</v>
      </c>
      <c r="B773" s="81">
        <v>45817</v>
      </c>
      <c r="C773" s="80" t="s">
        <v>552</v>
      </c>
      <c r="D773" s="80" t="s">
        <v>708</v>
      </c>
      <c r="E773" s="77">
        <v>1662.91</v>
      </c>
      <c r="F773" s="77">
        <v>0</v>
      </c>
      <c r="G773" s="77">
        <v>1662.91</v>
      </c>
      <c r="H773" s="80" t="s">
        <v>124</v>
      </c>
    </row>
    <row r="774" spans="1:8" x14ac:dyDescent="0.25">
      <c r="A774" s="80" t="s">
        <v>584</v>
      </c>
      <c r="B774" s="81">
        <v>45817</v>
      </c>
      <c r="C774" s="80" t="s">
        <v>552</v>
      </c>
      <c r="D774" s="80" t="s">
        <v>709</v>
      </c>
      <c r="E774" s="77">
        <v>0</v>
      </c>
      <c r="F774" s="77">
        <v>10080</v>
      </c>
      <c r="G774" s="77">
        <v>-10080</v>
      </c>
      <c r="H774" s="80" t="s">
        <v>710</v>
      </c>
    </row>
    <row r="775" spans="1:8" x14ac:dyDescent="0.25">
      <c r="A775" s="80" t="s">
        <v>584</v>
      </c>
      <c r="B775" s="81">
        <v>45820</v>
      </c>
      <c r="C775" s="80" t="s">
        <v>552</v>
      </c>
      <c r="D775" s="80" t="s">
        <v>711</v>
      </c>
      <c r="E775" s="77">
        <v>0</v>
      </c>
      <c r="F775" s="77">
        <v>1680</v>
      </c>
      <c r="G775" s="77">
        <v>-1680</v>
      </c>
      <c r="H775" s="80" t="s">
        <v>124</v>
      </c>
    </row>
    <row r="776" spans="1:8" x14ac:dyDescent="0.25">
      <c r="A776" s="80" t="s">
        <v>584</v>
      </c>
      <c r="B776" s="81">
        <v>45820</v>
      </c>
      <c r="C776" s="80" t="s">
        <v>552</v>
      </c>
      <c r="D776" s="80" t="s">
        <v>712</v>
      </c>
      <c r="E776" s="77">
        <v>1680</v>
      </c>
      <c r="F776" s="77">
        <v>0</v>
      </c>
      <c r="G776" s="77">
        <v>1680</v>
      </c>
      <c r="H776" s="80" t="s">
        <v>124</v>
      </c>
    </row>
    <row r="777" spans="1:8" x14ac:dyDescent="0.25">
      <c r="A777" s="80" t="s">
        <v>584</v>
      </c>
      <c r="B777" s="81">
        <v>45820</v>
      </c>
      <c r="C777" s="80" t="s">
        <v>552</v>
      </c>
      <c r="D777" s="80" t="s">
        <v>713</v>
      </c>
      <c r="E777" s="77">
        <v>2800</v>
      </c>
      <c r="F777" s="77">
        <v>0</v>
      </c>
      <c r="G777" s="77">
        <v>2800</v>
      </c>
      <c r="H777" s="80" t="s">
        <v>124</v>
      </c>
    </row>
    <row r="778" spans="1:8" x14ac:dyDescent="0.25">
      <c r="A778" s="80" t="s">
        <v>584</v>
      </c>
      <c r="B778" s="81">
        <v>45820</v>
      </c>
      <c r="C778" s="80" t="s">
        <v>552</v>
      </c>
      <c r="D778" s="80" t="s">
        <v>714</v>
      </c>
      <c r="E778" s="77">
        <v>0</v>
      </c>
      <c r="F778" s="77">
        <v>1680</v>
      </c>
      <c r="G778" s="77">
        <v>-1680</v>
      </c>
      <c r="H778" s="80" t="s">
        <v>124</v>
      </c>
    </row>
    <row r="779" spans="1:8" x14ac:dyDescent="0.25">
      <c r="A779" s="80" t="s">
        <v>584</v>
      </c>
      <c r="B779" s="81">
        <v>45826</v>
      </c>
      <c r="C779" s="80" t="s">
        <v>552</v>
      </c>
      <c r="D779" s="80" t="s">
        <v>715</v>
      </c>
      <c r="E779" s="77">
        <v>0</v>
      </c>
      <c r="F779" s="77">
        <v>1800</v>
      </c>
      <c r="G779" s="77">
        <v>-1800</v>
      </c>
      <c r="H779" s="80" t="s">
        <v>586</v>
      </c>
    </row>
    <row r="780" spans="1:8" x14ac:dyDescent="0.25">
      <c r="A780" s="80" t="s">
        <v>584</v>
      </c>
      <c r="B780" s="81">
        <v>45827</v>
      </c>
      <c r="C780" s="80" t="s">
        <v>552</v>
      </c>
      <c r="D780" s="80" t="s">
        <v>716</v>
      </c>
      <c r="E780" s="77">
        <v>0</v>
      </c>
      <c r="F780" s="77">
        <v>1800</v>
      </c>
      <c r="G780" s="77">
        <v>-1800</v>
      </c>
      <c r="H780" s="80" t="s">
        <v>693</v>
      </c>
    </row>
    <row r="781" spans="1:8" x14ac:dyDescent="0.25">
      <c r="A781" s="80" t="s">
        <v>584</v>
      </c>
      <c r="B781" s="81">
        <v>45831</v>
      </c>
      <c r="C781" s="80" t="s">
        <v>552</v>
      </c>
      <c r="D781" s="80" t="s">
        <v>717</v>
      </c>
      <c r="E781" s="77">
        <v>0</v>
      </c>
      <c r="F781" s="77">
        <v>5376</v>
      </c>
      <c r="G781" s="77">
        <v>-5376</v>
      </c>
      <c r="H781" s="80" t="s">
        <v>594</v>
      </c>
    </row>
    <row r="782" spans="1:8" x14ac:dyDescent="0.25">
      <c r="A782" s="80" t="s">
        <v>584</v>
      </c>
      <c r="B782" s="81">
        <v>45831</v>
      </c>
      <c r="C782" s="80" t="s">
        <v>552</v>
      </c>
      <c r="D782" s="80" t="s">
        <v>718</v>
      </c>
      <c r="E782" s="77">
        <v>0</v>
      </c>
      <c r="F782" s="77">
        <v>5376</v>
      </c>
      <c r="G782" s="77">
        <v>-5376</v>
      </c>
      <c r="H782" s="80" t="s">
        <v>590</v>
      </c>
    </row>
    <row r="783" spans="1:8" x14ac:dyDescent="0.25">
      <c r="A783" s="80" t="s">
        <v>584</v>
      </c>
      <c r="B783" s="81">
        <v>45831</v>
      </c>
      <c r="C783" s="80" t="s">
        <v>552</v>
      </c>
      <c r="D783" s="80" t="s">
        <v>719</v>
      </c>
      <c r="E783" s="77">
        <v>0</v>
      </c>
      <c r="F783" s="77">
        <v>522.88</v>
      </c>
      <c r="G783" s="77">
        <v>-522.88</v>
      </c>
      <c r="H783" s="80" t="s">
        <v>594</v>
      </c>
    </row>
    <row r="784" spans="1:8" x14ac:dyDescent="0.25">
      <c r="A784" s="80" t="s">
        <v>584</v>
      </c>
      <c r="B784" s="81">
        <v>45831</v>
      </c>
      <c r="C784" s="80" t="s">
        <v>552</v>
      </c>
      <c r="D784" s="80" t="s">
        <v>720</v>
      </c>
      <c r="E784" s="77">
        <v>0</v>
      </c>
      <c r="F784" s="77">
        <v>2500</v>
      </c>
      <c r="G784" s="77">
        <v>-2500</v>
      </c>
      <c r="H784" s="80" t="s">
        <v>590</v>
      </c>
    </row>
    <row r="785" spans="1:8" x14ac:dyDescent="0.25">
      <c r="A785" s="80" t="s">
        <v>584</v>
      </c>
      <c r="B785" s="81">
        <v>45835</v>
      </c>
      <c r="C785" s="80" t="s">
        <v>552</v>
      </c>
      <c r="D785" s="80" t="s">
        <v>721</v>
      </c>
      <c r="E785" s="77">
        <v>900</v>
      </c>
      <c r="F785" s="77">
        <v>0</v>
      </c>
      <c r="G785" s="77">
        <v>900</v>
      </c>
      <c r="H785" s="80" t="s">
        <v>124</v>
      </c>
    </row>
    <row r="786" spans="1:8" x14ac:dyDescent="0.25">
      <c r="A786" s="80" t="s">
        <v>584</v>
      </c>
      <c r="B786" s="81">
        <v>45835</v>
      </c>
      <c r="C786" s="80" t="s">
        <v>552</v>
      </c>
      <c r="D786" s="80" t="s">
        <v>722</v>
      </c>
      <c r="E786" s="77">
        <v>2700</v>
      </c>
      <c r="F786" s="77">
        <v>0</v>
      </c>
      <c r="G786" s="77">
        <v>2700</v>
      </c>
      <c r="H786" s="80" t="s">
        <v>124</v>
      </c>
    </row>
    <row r="787" spans="1:8" x14ac:dyDescent="0.25">
      <c r="A787" s="80" t="s">
        <v>584</v>
      </c>
      <c r="B787" s="81">
        <v>45835</v>
      </c>
      <c r="C787" s="80" t="s">
        <v>552</v>
      </c>
      <c r="D787" s="80" t="s">
        <v>723</v>
      </c>
      <c r="E787" s="77">
        <v>3600</v>
      </c>
      <c r="F787" s="77">
        <v>0</v>
      </c>
      <c r="G787" s="77">
        <v>3600</v>
      </c>
      <c r="H787" s="80" t="s">
        <v>124</v>
      </c>
    </row>
    <row r="788" spans="1:8" x14ac:dyDescent="0.25">
      <c r="A788" s="80" t="s">
        <v>584</v>
      </c>
      <c r="B788" s="81">
        <v>45835</v>
      </c>
      <c r="C788" s="80" t="s">
        <v>552</v>
      </c>
      <c r="D788" s="80" t="s">
        <v>724</v>
      </c>
      <c r="E788" s="77">
        <v>900</v>
      </c>
      <c r="F788" s="77">
        <v>0</v>
      </c>
      <c r="G788" s="77">
        <v>900</v>
      </c>
      <c r="H788" s="80" t="s">
        <v>124</v>
      </c>
    </row>
    <row r="789" spans="1:8" x14ac:dyDescent="0.25">
      <c r="A789" s="80" t="s">
        <v>584</v>
      </c>
      <c r="B789" s="81">
        <v>45835</v>
      </c>
      <c r="C789" s="80" t="s">
        <v>552</v>
      </c>
      <c r="D789" s="80" t="s">
        <v>725</v>
      </c>
      <c r="E789" s="77">
        <v>0</v>
      </c>
      <c r="F789" s="77">
        <v>900</v>
      </c>
      <c r="G789" s="77">
        <v>-900</v>
      </c>
      <c r="H789" s="80" t="s">
        <v>590</v>
      </c>
    </row>
    <row r="790" spans="1:8" x14ac:dyDescent="0.25">
      <c r="A790" s="80" t="s">
        <v>584</v>
      </c>
      <c r="B790" s="81">
        <v>45835</v>
      </c>
      <c r="C790" s="80" t="s">
        <v>552</v>
      </c>
      <c r="D790" s="80" t="s">
        <v>726</v>
      </c>
      <c r="E790" s="77">
        <v>0</v>
      </c>
      <c r="F790" s="77">
        <v>2700</v>
      </c>
      <c r="G790" s="77">
        <v>-2700</v>
      </c>
      <c r="H790" s="80" t="s">
        <v>590</v>
      </c>
    </row>
    <row r="791" spans="1:8" x14ac:dyDescent="0.25">
      <c r="A791" s="80" t="s">
        <v>584</v>
      </c>
      <c r="B791" s="81">
        <v>45835</v>
      </c>
      <c r="C791" s="80" t="s">
        <v>552</v>
      </c>
      <c r="D791" s="80" t="s">
        <v>727</v>
      </c>
      <c r="E791" s="77">
        <v>0</v>
      </c>
      <c r="F791" s="77">
        <v>3600</v>
      </c>
      <c r="G791" s="77">
        <v>-3600</v>
      </c>
      <c r="H791" s="80" t="s">
        <v>629</v>
      </c>
    </row>
    <row r="792" spans="1:8" x14ac:dyDescent="0.25">
      <c r="A792" s="80" t="s">
        <v>584</v>
      </c>
      <c r="B792" s="81">
        <v>45835</v>
      </c>
      <c r="C792" s="80" t="s">
        <v>552</v>
      </c>
      <c r="D792" s="80" t="s">
        <v>728</v>
      </c>
      <c r="E792" s="77">
        <v>0</v>
      </c>
      <c r="F792" s="77">
        <v>900</v>
      </c>
      <c r="G792" s="77">
        <v>-900</v>
      </c>
      <c r="H792" s="80" t="s">
        <v>590</v>
      </c>
    </row>
    <row r="793" spans="1:8" x14ac:dyDescent="0.25">
      <c r="A793" s="80" t="s">
        <v>584</v>
      </c>
      <c r="B793" s="81">
        <v>45838</v>
      </c>
      <c r="C793" s="80" t="s">
        <v>552</v>
      </c>
      <c r="D793" s="80" t="s">
        <v>729</v>
      </c>
      <c r="E793" s="77">
        <v>0</v>
      </c>
      <c r="F793" s="77">
        <v>2800</v>
      </c>
      <c r="G793" s="77">
        <v>-2800</v>
      </c>
      <c r="H793" s="80" t="s">
        <v>590</v>
      </c>
    </row>
    <row r="794" spans="1:8" x14ac:dyDescent="0.25">
      <c r="A794" s="80" t="s">
        <v>584</v>
      </c>
      <c r="B794" s="81">
        <v>45838</v>
      </c>
      <c r="C794" s="80" t="s">
        <v>552</v>
      </c>
      <c r="D794" s="80" t="s">
        <v>730</v>
      </c>
      <c r="E794" s="77">
        <v>0</v>
      </c>
      <c r="F794" s="77">
        <v>3584</v>
      </c>
      <c r="G794" s="77">
        <v>-3584</v>
      </c>
      <c r="H794" s="80" t="s">
        <v>594</v>
      </c>
    </row>
    <row r="795" spans="1:8" x14ac:dyDescent="0.25">
      <c r="A795" s="80" t="s">
        <v>584</v>
      </c>
      <c r="B795" s="81">
        <v>45838</v>
      </c>
      <c r="C795" s="80" t="s">
        <v>552</v>
      </c>
      <c r="D795" s="80" t="s">
        <v>731</v>
      </c>
      <c r="E795" s="77">
        <v>0</v>
      </c>
      <c r="F795" s="77">
        <v>4608</v>
      </c>
      <c r="G795" s="77">
        <v>-4608</v>
      </c>
      <c r="H795" s="80" t="s">
        <v>594</v>
      </c>
    </row>
    <row r="796" spans="1:8" x14ac:dyDescent="0.25">
      <c r="A796" s="80" t="s">
        <v>584</v>
      </c>
      <c r="B796" s="81">
        <v>45838</v>
      </c>
      <c r="C796" s="80" t="s">
        <v>552</v>
      </c>
      <c r="D796" s="80" t="s">
        <v>732</v>
      </c>
      <c r="E796" s="77">
        <v>0</v>
      </c>
      <c r="F796" s="77">
        <v>5376</v>
      </c>
      <c r="G796" s="77">
        <v>-5376</v>
      </c>
      <c r="H796" s="80" t="s">
        <v>594</v>
      </c>
    </row>
    <row r="797" spans="1:8" x14ac:dyDescent="0.25">
      <c r="A797" s="80" t="s">
        <v>584</v>
      </c>
      <c r="B797" s="81">
        <v>45845</v>
      </c>
      <c r="C797" s="80" t="s">
        <v>552</v>
      </c>
      <c r="D797" s="80" t="s">
        <v>733</v>
      </c>
      <c r="E797" s="77">
        <v>0</v>
      </c>
      <c r="F797" s="77">
        <v>1120</v>
      </c>
      <c r="G797" s="77">
        <v>-1120</v>
      </c>
      <c r="H797" s="80" t="s">
        <v>124</v>
      </c>
    </row>
    <row r="798" spans="1:8" x14ac:dyDescent="0.25">
      <c r="A798" s="80" t="s">
        <v>584</v>
      </c>
      <c r="B798" s="81">
        <v>45846</v>
      </c>
      <c r="C798" s="80" t="s">
        <v>552</v>
      </c>
      <c r="D798" s="80" t="s">
        <v>734</v>
      </c>
      <c r="E798" s="77">
        <v>0</v>
      </c>
      <c r="F798" s="77">
        <v>1800</v>
      </c>
      <c r="G798" s="77">
        <v>-1800</v>
      </c>
      <c r="H798" s="80" t="s">
        <v>693</v>
      </c>
    </row>
    <row r="799" spans="1:8" x14ac:dyDescent="0.25">
      <c r="A799" s="80" t="s">
        <v>584</v>
      </c>
      <c r="B799" s="81">
        <v>45846</v>
      </c>
      <c r="C799" s="80" t="s">
        <v>552</v>
      </c>
      <c r="D799" s="80" t="s">
        <v>735</v>
      </c>
      <c r="E799" s="77">
        <v>1120</v>
      </c>
      <c r="F799" s="77">
        <v>0</v>
      </c>
      <c r="G799" s="77">
        <v>1120</v>
      </c>
      <c r="H799" s="80" t="s">
        <v>124</v>
      </c>
    </row>
    <row r="800" spans="1:8" x14ac:dyDescent="0.25">
      <c r="A800" s="80" t="s">
        <v>584</v>
      </c>
      <c r="B800" s="81">
        <v>45846</v>
      </c>
      <c r="C800" s="80" t="s">
        <v>552</v>
      </c>
      <c r="D800" s="80" t="s">
        <v>736</v>
      </c>
      <c r="E800" s="77">
        <v>0</v>
      </c>
      <c r="F800" s="77">
        <v>2000</v>
      </c>
      <c r="G800" s="77">
        <v>-2000</v>
      </c>
      <c r="H800" s="80" t="s">
        <v>590</v>
      </c>
    </row>
    <row r="801" spans="1:8" x14ac:dyDescent="0.25">
      <c r="A801" s="80" t="s">
        <v>584</v>
      </c>
      <c r="B801" s="81">
        <v>45846</v>
      </c>
      <c r="C801" s="80" t="s">
        <v>552</v>
      </c>
      <c r="D801" s="80" t="s">
        <v>737</v>
      </c>
      <c r="E801" s="77">
        <v>0</v>
      </c>
      <c r="F801" s="77">
        <v>900</v>
      </c>
      <c r="G801" s="77">
        <v>-900</v>
      </c>
      <c r="H801" s="80" t="s">
        <v>183</v>
      </c>
    </row>
    <row r="802" spans="1:8" x14ac:dyDescent="0.25">
      <c r="A802" s="80" t="s">
        <v>584</v>
      </c>
      <c r="B802" s="81">
        <v>45846</v>
      </c>
      <c r="C802" s="80" t="s">
        <v>552</v>
      </c>
      <c r="D802" s="80" t="s">
        <v>738</v>
      </c>
      <c r="E802" s="77">
        <v>0</v>
      </c>
      <c r="F802" s="77">
        <v>900</v>
      </c>
      <c r="G802" s="77">
        <v>-900</v>
      </c>
      <c r="H802" s="80" t="s">
        <v>739</v>
      </c>
    </row>
    <row r="803" spans="1:8" x14ac:dyDescent="0.25">
      <c r="A803" s="80" t="s">
        <v>584</v>
      </c>
      <c r="B803" s="81">
        <v>45846</v>
      </c>
      <c r="C803" s="80" t="s">
        <v>552</v>
      </c>
      <c r="D803" s="80" t="s">
        <v>740</v>
      </c>
      <c r="E803" s="77">
        <v>0</v>
      </c>
      <c r="F803" s="77">
        <v>1800</v>
      </c>
      <c r="G803" s="77">
        <v>-1800</v>
      </c>
      <c r="H803" s="80" t="s">
        <v>183</v>
      </c>
    </row>
    <row r="804" spans="1:8" x14ac:dyDescent="0.25">
      <c r="A804" s="80" t="s">
        <v>584</v>
      </c>
      <c r="B804" s="81">
        <v>45846</v>
      </c>
      <c r="C804" s="80" t="s">
        <v>552</v>
      </c>
      <c r="D804" s="80" t="s">
        <v>741</v>
      </c>
      <c r="E804" s="77">
        <v>0</v>
      </c>
      <c r="F804" s="77">
        <v>1800</v>
      </c>
      <c r="G804" s="77">
        <v>-1800</v>
      </c>
      <c r="H804" s="80" t="s">
        <v>693</v>
      </c>
    </row>
    <row r="805" spans="1:8" x14ac:dyDescent="0.25">
      <c r="A805" s="80" t="s">
        <v>584</v>
      </c>
      <c r="B805" s="81">
        <v>45849</v>
      </c>
      <c r="C805" s="80" t="s">
        <v>552</v>
      </c>
      <c r="D805" s="80" t="s">
        <v>742</v>
      </c>
      <c r="E805" s="77">
        <v>0</v>
      </c>
      <c r="F805" s="77">
        <v>3584</v>
      </c>
      <c r="G805" s="77">
        <v>-3584</v>
      </c>
      <c r="H805" s="80" t="s">
        <v>594</v>
      </c>
    </row>
    <row r="806" spans="1:8" x14ac:dyDescent="0.25">
      <c r="A806" s="80" t="s">
        <v>584</v>
      </c>
      <c r="B806" s="81">
        <v>45849</v>
      </c>
      <c r="C806" s="80" t="s">
        <v>552</v>
      </c>
      <c r="D806" s="80" t="s">
        <v>743</v>
      </c>
      <c r="E806" s="77">
        <v>0</v>
      </c>
      <c r="F806" s="77">
        <v>3136</v>
      </c>
      <c r="G806" s="77">
        <v>-3136</v>
      </c>
      <c r="H806" s="80" t="s">
        <v>594</v>
      </c>
    </row>
    <row r="807" spans="1:8" x14ac:dyDescent="0.25">
      <c r="A807" s="80" t="s">
        <v>584</v>
      </c>
      <c r="B807" s="81">
        <v>45853</v>
      </c>
      <c r="C807" s="80" t="s">
        <v>552</v>
      </c>
      <c r="D807" s="80" t="s">
        <v>744</v>
      </c>
      <c r="E807" s="77">
        <v>0</v>
      </c>
      <c r="F807" s="77">
        <v>6326</v>
      </c>
      <c r="G807" s="77">
        <v>-6326</v>
      </c>
      <c r="H807" s="80" t="s">
        <v>590</v>
      </c>
    </row>
    <row r="808" spans="1:8" x14ac:dyDescent="0.25">
      <c r="A808" s="80" t="s">
        <v>584</v>
      </c>
      <c r="B808" s="81">
        <v>45853</v>
      </c>
      <c r="C808" s="80" t="s">
        <v>552</v>
      </c>
      <c r="D808" s="80" t="s">
        <v>745</v>
      </c>
      <c r="E808" s="77">
        <v>0</v>
      </c>
      <c r="F808" s="77">
        <v>210</v>
      </c>
      <c r="G808" s="77">
        <v>-210</v>
      </c>
      <c r="H808" s="80" t="s">
        <v>590</v>
      </c>
    </row>
    <row r="809" spans="1:8" x14ac:dyDescent="0.25">
      <c r="A809" s="80" t="s">
        <v>584</v>
      </c>
      <c r="B809" s="81">
        <v>45859</v>
      </c>
      <c r="C809" s="80" t="s">
        <v>552</v>
      </c>
      <c r="D809" s="80" t="s">
        <v>746</v>
      </c>
      <c r="E809" s="77">
        <v>0</v>
      </c>
      <c r="F809" s="77">
        <v>1008</v>
      </c>
      <c r="G809" s="77">
        <v>-1008</v>
      </c>
      <c r="H809" s="80" t="s">
        <v>590</v>
      </c>
    </row>
    <row r="810" spans="1:8" x14ac:dyDescent="0.25">
      <c r="A810" s="80" t="s">
        <v>584</v>
      </c>
      <c r="B810" s="81">
        <v>45859</v>
      </c>
      <c r="C810" s="80" t="s">
        <v>552</v>
      </c>
      <c r="D810" s="80" t="s">
        <v>747</v>
      </c>
      <c r="E810" s="77">
        <v>0</v>
      </c>
      <c r="F810" s="77">
        <v>1120</v>
      </c>
      <c r="G810" s="77">
        <v>-1120</v>
      </c>
      <c r="H810" s="80" t="s">
        <v>602</v>
      </c>
    </row>
    <row r="811" spans="1:8" x14ac:dyDescent="0.25">
      <c r="A811" s="80" t="s">
        <v>584</v>
      </c>
      <c r="B811" s="81">
        <v>45862</v>
      </c>
      <c r="C811" s="80" t="s">
        <v>552</v>
      </c>
      <c r="D811" s="80" t="s">
        <v>748</v>
      </c>
      <c r="E811" s="77">
        <v>0</v>
      </c>
      <c r="F811" s="77">
        <v>1800</v>
      </c>
      <c r="G811" s="77">
        <v>-1800</v>
      </c>
      <c r="H811" s="80" t="s">
        <v>693</v>
      </c>
    </row>
    <row r="812" spans="1:8" x14ac:dyDescent="0.25">
      <c r="A812" s="80" t="s">
        <v>584</v>
      </c>
      <c r="B812" s="81">
        <v>45863</v>
      </c>
      <c r="C812" s="80" t="s">
        <v>552</v>
      </c>
      <c r="D812" s="80" t="s">
        <v>749</v>
      </c>
      <c r="E812" s="77">
        <v>0</v>
      </c>
      <c r="F812" s="77">
        <v>1800</v>
      </c>
      <c r="G812" s="77">
        <v>-1800</v>
      </c>
      <c r="H812" s="80" t="s">
        <v>693</v>
      </c>
    </row>
    <row r="813" spans="1:8" x14ac:dyDescent="0.25">
      <c r="A813" s="80" t="s">
        <v>584</v>
      </c>
      <c r="B813" s="81">
        <v>45868</v>
      </c>
      <c r="C813" s="80" t="s">
        <v>552</v>
      </c>
      <c r="D813" s="80" t="s">
        <v>750</v>
      </c>
      <c r="E813" s="77">
        <v>0</v>
      </c>
      <c r="F813" s="77">
        <v>3584</v>
      </c>
      <c r="G813" s="77">
        <v>-3584</v>
      </c>
      <c r="H813" s="80" t="s">
        <v>594</v>
      </c>
    </row>
    <row r="814" spans="1:8" x14ac:dyDescent="0.25">
      <c r="A814" s="80" t="s">
        <v>584</v>
      </c>
      <c r="B814" s="81">
        <v>45868</v>
      </c>
      <c r="C814" s="80" t="s">
        <v>552</v>
      </c>
      <c r="D814" s="80" t="s">
        <v>751</v>
      </c>
      <c r="E814" s="77">
        <v>0</v>
      </c>
      <c r="F814" s="77">
        <v>3584</v>
      </c>
      <c r="G814" s="77">
        <v>-3584</v>
      </c>
      <c r="H814" s="80" t="s">
        <v>594</v>
      </c>
    </row>
    <row r="815" spans="1:8" x14ac:dyDescent="0.25">
      <c r="A815" s="80" t="s">
        <v>584</v>
      </c>
      <c r="B815" s="81">
        <v>45888</v>
      </c>
      <c r="C815" s="80" t="s">
        <v>552</v>
      </c>
      <c r="D815" s="80" t="s">
        <v>752</v>
      </c>
      <c r="E815" s="77">
        <v>2880</v>
      </c>
      <c r="F815" s="77">
        <v>0</v>
      </c>
      <c r="G815" s="77">
        <v>2880</v>
      </c>
      <c r="H815" s="80" t="s">
        <v>124</v>
      </c>
    </row>
    <row r="816" spans="1:8" x14ac:dyDescent="0.25">
      <c r="A816" s="80" t="s">
        <v>584</v>
      </c>
      <c r="B816" s="81">
        <v>45897</v>
      </c>
      <c r="C816" s="80" t="s">
        <v>552</v>
      </c>
      <c r="D816" s="80" t="s">
        <v>753</v>
      </c>
      <c r="E816" s="77">
        <v>0</v>
      </c>
      <c r="F816" s="77">
        <v>900</v>
      </c>
      <c r="G816" s="77">
        <v>-900</v>
      </c>
      <c r="H816" s="80" t="s">
        <v>739</v>
      </c>
    </row>
    <row r="817" spans="1:8" x14ac:dyDescent="0.25">
      <c r="A817" s="80" t="s">
        <v>584</v>
      </c>
      <c r="B817" s="81">
        <v>45897</v>
      </c>
      <c r="C817" s="80" t="s">
        <v>552</v>
      </c>
      <c r="D817" s="80" t="s">
        <v>754</v>
      </c>
      <c r="E817" s="77">
        <v>900</v>
      </c>
      <c r="F817" s="77">
        <v>0</v>
      </c>
      <c r="G817" s="77">
        <v>900</v>
      </c>
      <c r="H817" s="80" t="s">
        <v>183</v>
      </c>
    </row>
    <row r="818" spans="1:8" x14ac:dyDescent="0.25">
      <c r="A818" s="80" t="s">
        <v>584</v>
      </c>
      <c r="B818" s="81">
        <v>45897</v>
      </c>
      <c r="C818" s="80" t="s">
        <v>552</v>
      </c>
      <c r="D818" s="80" t="s">
        <v>755</v>
      </c>
      <c r="E818" s="77">
        <v>0</v>
      </c>
      <c r="F818" s="77">
        <v>1800</v>
      </c>
      <c r="G818" s="77">
        <v>-1800</v>
      </c>
      <c r="H818" s="80" t="s">
        <v>693</v>
      </c>
    </row>
    <row r="819" spans="1:8" x14ac:dyDescent="0.25">
      <c r="A819" s="80" t="s">
        <v>584</v>
      </c>
      <c r="B819" s="81">
        <v>45897</v>
      </c>
      <c r="C819" s="80" t="s">
        <v>552</v>
      </c>
      <c r="D819" s="80" t="s">
        <v>756</v>
      </c>
      <c r="E819" s="77">
        <v>0</v>
      </c>
      <c r="F819" s="77">
        <v>5376</v>
      </c>
      <c r="G819" s="77">
        <v>-5376</v>
      </c>
      <c r="H819" s="80" t="s">
        <v>594</v>
      </c>
    </row>
    <row r="820" spans="1:8" x14ac:dyDescent="0.25">
      <c r="A820" s="80" t="s">
        <v>584</v>
      </c>
      <c r="B820" s="81">
        <v>45897</v>
      </c>
      <c r="C820" s="80" t="s">
        <v>552</v>
      </c>
      <c r="D820" s="80" t="s">
        <v>757</v>
      </c>
      <c r="E820" s="77">
        <v>0</v>
      </c>
      <c r="F820" s="77">
        <v>6100</v>
      </c>
      <c r="G820" s="77">
        <v>-6100</v>
      </c>
      <c r="H820" s="80" t="s">
        <v>594</v>
      </c>
    </row>
    <row r="821" spans="1:8" x14ac:dyDescent="0.25">
      <c r="A821" s="80" t="s">
        <v>584</v>
      </c>
      <c r="B821" s="81">
        <v>45897</v>
      </c>
      <c r="C821" s="80" t="s">
        <v>552</v>
      </c>
      <c r="D821" s="80" t="s">
        <v>758</v>
      </c>
      <c r="E821" s="77">
        <v>0</v>
      </c>
      <c r="F821" s="77">
        <v>5376</v>
      </c>
      <c r="G821" s="77">
        <v>-5376</v>
      </c>
      <c r="H821" s="80" t="s">
        <v>594</v>
      </c>
    </row>
    <row r="822" spans="1:8" x14ac:dyDescent="0.25">
      <c r="A822" s="80" t="s">
        <v>584</v>
      </c>
      <c r="B822" s="81">
        <v>45897</v>
      </c>
      <c r="C822" s="80" t="s">
        <v>552</v>
      </c>
      <c r="D822" s="80" t="s">
        <v>759</v>
      </c>
      <c r="E822" s="77">
        <v>0</v>
      </c>
      <c r="F822" s="77">
        <v>5376</v>
      </c>
      <c r="G822" s="77">
        <v>-5376</v>
      </c>
      <c r="H822" s="80" t="s">
        <v>124</v>
      </c>
    </row>
    <row r="823" spans="1:8" x14ac:dyDescent="0.25">
      <c r="A823" s="80" t="s">
        <v>584</v>
      </c>
      <c r="B823" s="81">
        <v>45897</v>
      </c>
      <c r="C823" s="80" t="s">
        <v>552</v>
      </c>
      <c r="D823" s="80" t="s">
        <v>760</v>
      </c>
      <c r="E823" s="77">
        <v>0</v>
      </c>
      <c r="F823" s="77">
        <v>1400</v>
      </c>
      <c r="G823" s="77">
        <v>-1400</v>
      </c>
      <c r="H823" s="80" t="s">
        <v>594</v>
      </c>
    </row>
    <row r="824" spans="1:8" x14ac:dyDescent="0.25">
      <c r="A824" s="80" t="s">
        <v>584</v>
      </c>
      <c r="B824" s="81">
        <v>45897</v>
      </c>
      <c r="C824" s="80" t="s">
        <v>552</v>
      </c>
      <c r="D824" s="80" t="s">
        <v>761</v>
      </c>
      <c r="E824" s="77">
        <v>0</v>
      </c>
      <c r="F824" s="77">
        <v>1400</v>
      </c>
      <c r="G824" s="77">
        <v>-1400</v>
      </c>
      <c r="H824" s="80" t="s">
        <v>124</v>
      </c>
    </row>
    <row r="825" spans="1:8" x14ac:dyDescent="0.25">
      <c r="A825" s="80" t="s">
        <v>584</v>
      </c>
      <c r="B825" s="81">
        <v>45897</v>
      </c>
      <c r="C825" s="80" t="s">
        <v>552</v>
      </c>
      <c r="D825" s="80" t="s">
        <v>762</v>
      </c>
      <c r="E825" s="77">
        <v>1400</v>
      </c>
      <c r="F825" s="77">
        <v>0</v>
      </c>
      <c r="G825" s="77">
        <v>1400</v>
      </c>
      <c r="H825" s="80" t="s">
        <v>124</v>
      </c>
    </row>
    <row r="826" spans="1:8" x14ac:dyDescent="0.25">
      <c r="A826" s="80" t="s">
        <v>584</v>
      </c>
      <c r="B826" s="81">
        <v>45897</v>
      </c>
      <c r="C826" s="80" t="s">
        <v>552</v>
      </c>
      <c r="D826" s="80" t="s">
        <v>763</v>
      </c>
      <c r="E826" s="77">
        <v>0</v>
      </c>
      <c r="F826" s="77">
        <v>1400</v>
      </c>
      <c r="G826" s="77">
        <v>-1400</v>
      </c>
      <c r="H826" s="80" t="s">
        <v>590</v>
      </c>
    </row>
    <row r="827" spans="1:8" x14ac:dyDescent="0.25">
      <c r="A827" s="80" t="s">
        <v>584</v>
      </c>
      <c r="B827" s="81">
        <v>45897</v>
      </c>
      <c r="C827" s="80" t="s">
        <v>552</v>
      </c>
      <c r="D827" s="80" t="s">
        <v>764</v>
      </c>
      <c r="E827" s="77">
        <v>0</v>
      </c>
      <c r="F827" s="77">
        <v>1400</v>
      </c>
      <c r="G827" s="77">
        <v>-1400</v>
      </c>
      <c r="H827" s="80" t="s">
        <v>594</v>
      </c>
    </row>
    <row r="828" spans="1:8" x14ac:dyDescent="0.25">
      <c r="A828" s="80" t="s">
        <v>584</v>
      </c>
      <c r="B828" s="81">
        <v>45897</v>
      </c>
      <c r="C828" s="80" t="s">
        <v>552</v>
      </c>
      <c r="D828" s="80" t="s">
        <v>765</v>
      </c>
      <c r="E828" s="77">
        <v>0</v>
      </c>
      <c r="F828" s="77">
        <v>1792</v>
      </c>
      <c r="G828" s="77">
        <v>-1792</v>
      </c>
      <c r="H828" s="80" t="s">
        <v>594</v>
      </c>
    </row>
    <row r="829" spans="1:8" x14ac:dyDescent="0.25">
      <c r="A829" s="80" t="s">
        <v>584</v>
      </c>
      <c r="B829" s="81">
        <v>45903</v>
      </c>
      <c r="C829" s="80" t="s">
        <v>552</v>
      </c>
      <c r="D829" s="80" t="s">
        <v>766</v>
      </c>
      <c r="E829" s="77">
        <v>0</v>
      </c>
      <c r="F829" s="77">
        <v>1800</v>
      </c>
      <c r="G829" s="77">
        <v>-1800</v>
      </c>
      <c r="H829" s="80" t="s">
        <v>693</v>
      </c>
    </row>
    <row r="830" spans="1:8" x14ac:dyDescent="0.25">
      <c r="A830" s="80" t="s">
        <v>584</v>
      </c>
      <c r="B830" s="81">
        <v>45904</v>
      </c>
      <c r="C830" s="80" t="s">
        <v>552</v>
      </c>
      <c r="D830" s="80" t="s">
        <v>767</v>
      </c>
      <c r="E830" s="77">
        <v>1800</v>
      </c>
      <c r="F830" s="77">
        <v>0</v>
      </c>
      <c r="G830" s="77">
        <v>1800</v>
      </c>
      <c r="H830" s="80" t="s">
        <v>183</v>
      </c>
    </row>
    <row r="831" spans="1:8" x14ac:dyDescent="0.25">
      <c r="A831" s="80" t="s">
        <v>584</v>
      </c>
      <c r="B831" s="81">
        <v>45904</v>
      </c>
      <c r="C831" s="80" t="s">
        <v>552</v>
      </c>
      <c r="D831" s="80" t="s">
        <v>768</v>
      </c>
      <c r="E831" s="77">
        <v>0</v>
      </c>
      <c r="F831" s="77">
        <v>1800</v>
      </c>
      <c r="G831" s="77">
        <v>-1800</v>
      </c>
      <c r="H831" s="80" t="s">
        <v>739</v>
      </c>
    </row>
    <row r="832" spans="1:8" x14ac:dyDescent="0.25">
      <c r="A832" s="80" t="s">
        <v>584</v>
      </c>
      <c r="B832" s="81">
        <v>45912</v>
      </c>
      <c r="C832" s="80" t="s">
        <v>552</v>
      </c>
      <c r="D832" s="80" t="s">
        <v>769</v>
      </c>
      <c r="E832" s="77">
        <v>0</v>
      </c>
      <c r="F832" s="77">
        <v>1800</v>
      </c>
      <c r="G832" s="77">
        <v>-1800</v>
      </c>
      <c r="H832" s="80" t="s">
        <v>586</v>
      </c>
    </row>
    <row r="833" spans="1:8" x14ac:dyDescent="0.25">
      <c r="A833" s="80" t="s">
        <v>584</v>
      </c>
      <c r="B833" s="81">
        <v>45915</v>
      </c>
      <c r="C833" s="80" t="s">
        <v>552</v>
      </c>
      <c r="D833" s="80" t="s">
        <v>770</v>
      </c>
      <c r="E833" s="77">
        <v>0</v>
      </c>
      <c r="F833" s="77">
        <v>1800</v>
      </c>
      <c r="G833" s="77">
        <v>-1800</v>
      </c>
      <c r="H833" s="80" t="s">
        <v>739</v>
      </c>
    </row>
    <row r="834" spans="1:8" x14ac:dyDescent="0.25">
      <c r="A834" s="80" t="s">
        <v>584</v>
      </c>
      <c r="B834" s="81">
        <v>45924</v>
      </c>
      <c r="C834" s="80" t="s">
        <v>552</v>
      </c>
      <c r="D834" s="80" t="s">
        <v>771</v>
      </c>
      <c r="E834" s="77">
        <v>0</v>
      </c>
      <c r="F834" s="77">
        <v>1800</v>
      </c>
      <c r="G834" s="77">
        <v>-1800</v>
      </c>
      <c r="H834" s="80" t="s">
        <v>586</v>
      </c>
    </row>
    <row r="835" spans="1:8" x14ac:dyDescent="0.25">
      <c r="A835" s="80" t="s">
        <v>584</v>
      </c>
      <c r="B835" s="81">
        <v>45930</v>
      </c>
      <c r="C835" s="80" t="s">
        <v>552</v>
      </c>
      <c r="D835" s="80" t="s">
        <v>772</v>
      </c>
      <c r="E835" s="77">
        <v>0</v>
      </c>
      <c r="F835" s="77">
        <v>5400</v>
      </c>
      <c r="G835" s="77">
        <v>-5400</v>
      </c>
      <c r="H835" s="80" t="s">
        <v>594</v>
      </c>
    </row>
    <row r="836" spans="1:8" x14ac:dyDescent="0.25">
      <c r="A836" s="80" t="s">
        <v>584</v>
      </c>
      <c r="B836" s="81">
        <v>45930</v>
      </c>
      <c r="C836" s="80" t="s">
        <v>552</v>
      </c>
      <c r="D836" s="80" t="s">
        <v>773</v>
      </c>
      <c r="E836" s="77">
        <v>0</v>
      </c>
      <c r="F836" s="77">
        <v>5400</v>
      </c>
      <c r="G836" s="77">
        <v>-5400</v>
      </c>
      <c r="H836" s="80" t="s">
        <v>594</v>
      </c>
    </row>
    <row r="837" spans="1:8" x14ac:dyDescent="0.25">
      <c r="A837" s="80" t="s">
        <v>584</v>
      </c>
      <c r="B837" s="81">
        <v>45933</v>
      </c>
      <c r="C837" s="80" t="s">
        <v>552</v>
      </c>
      <c r="D837" s="80" t="s">
        <v>774</v>
      </c>
      <c r="E837" s="77">
        <v>0</v>
      </c>
      <c r="F837" s="77">
        <v>6000</v>
      </c>
      <c r="G837" s="77">
        <v>-6000</v>
      </c>
      <c r="H837" s="80" t="s">
        <v>594</v>
      </c>
    </row>
    <row r="838" spans="1:8" x14ac:dyDescent="0.25">
      <c r="A838" s="80" t="s">
        <v>584</v>
      </c>
      <c r="B838" s="81">
        <v>45939</v>
      </c>
      <c r="C838" s="80" t="s">
        <v>552</v>
      </c>
      <c r="D838" s="80" t="s">
        <v>775</v>
      </c>
      <c r="E838" s="77">
        <v>0</v>
      </c>
      <c r="F838" s="77">
        <v>1800</v>
      </c>
      <c r="G838" s="77">
        <v>-1800</v>
      </c>
      <c r="H838" s="80" t="s">
        <v>693</v>
      </c>
    </row>
    <row r="839" spans="1:8" x14ac:dyDescent="0.25">
      <c r="A839" s="80" t="s">
        <v>584</v>
      </c>
      <c r="B839" s="81">
        <v>45947</v>
      </c>
      <c r="C839" s="80" t="s">
        <v>552</v>
      </c>
      <c r="D839" s="80" t="s">
        <v>776</v>
      </c>
      <c r="E839" s="77">
        <v>0</v>
      </c>
      <c r="F839" s="77">
        <v>5376</v>
      </c>
      <c r="G839" s="77">
        <v>-5376</v>
      </c>
      <c r="H839" s="80" t="s">
        <v>594</v>
      </c>
    </row>
    <row r="840" spans="1:8" x14ac:dyDescent="0.25">
      <c r="A840" s="80" t="s">
        <v>584</v>
      </c>
      <c r="B840" s="81">
        <v>45947</v>
      </c>
      <c r="C840" s="80" t="s">
        <v>552</v>
      </c>
      <c r="D840" s="80" t="s">
        <v>777</v>
      </c>
      <c r="E840" s="77">
        <v>0</v>
      </c>
      <c r="F840" s="77">
        <v>450</v>
      </c>
      <c r="G840" s="77">
        <v>-450</v>
      </c>
      <c r="H840" s="80" t="s">
        <v>693</v>
      </c>
    </row>
    <row r="841" spans="1:8" x14ac:dyDescent="0.25">
      <c r="A841" s="80" t="s">
        <v>584</v>
      </c>
      <c r="B841" s="81">
        <v>45959</v>
      </c>
      <c r="C841" s="80" t="s">
        <v>552</v>
      </c>
      <c r="D841" s="80" t="s">
        <v>778</v>
      </c>
      <c r="E841" s="77">
        <v>0</v>
      </c>
      <c r="F841" s="77">
        <v>3000</v>
      </c>
      <c r="G841" s="77">
        <v>-3000</v>
      </c>
      <c r="H841" s="80" t="s">
        <v>779</v>
      </c>
    </row>
    <row r="842" spans="1:8" x14ac:dyDescent="0.25">
      <c r="A842" s="80" t="s">
        <v>584</v>
      </c>
      <c r="B842" s="81">
        <v>45959</v>
      </c>
      <c r="C842" s="80" t="s">
        <v>552</v>
      </c>
      <c r="D842" s="80" t="s">
        <v>780</v>
      </c>
      <c r="E842" s="77">
        <v>0</v>
      </c>
      <c r="F842" s="77">
        <v>2500</v>
      </c>
      <c r="G842" s="77">
        <v>-2500</v>
      </c>
      <c r="H842" s="80" t="s">
        <v>602</v>
      </c>
    </row>
    <row r="843" spans="1:8" x14ac:dyDescent="0.25">
      <c r="A843" s="80" t="s">
        <v>584</v>
      </c>
      <c r="B843" s="81">
        <v>45959</v>
      </c>
      <c r="C843" s="80" t="s">
        <v>552</v>
      </c>
      <c r="D843" s="80" t="s">
        <v>781</v>
      </c>
      <c r="E843" s="77">
        <v>0</v>
      </c>
      <c r="F843" s="77">
        <v>1400</v>
      </c>
      <c r="G843" s="77">
        <v>-1400</v>
      </c>
      <c r="H843" s="80" t="s">
        <v>590</v>
      </c>
    </row>
    <row r="844" spans="1:8" x14ac:dyDescent="0.25">
      <c r="A844" s="80" t="s">
        <v>584</v>
      </c>
      <c r="B844" s="81">
        <v>45959</v>
      </c>
      <c r="C844" s="80" t="s">
        <v>552</v>
      </c>
      <c r="D844" s="80" t="s">
        <v>782</v>
      </c>
      <c r="E844" s="77">
        <v>0</v>
      </c>
      <c r="F844" s="77">
        <v>1400</v>
      </c>
      <c r="G844" s="77">
        <v>-1400</v>
      </c>
      <c r="H844" s="80" t="s">
        <v>710</v>
      </c>
    </row>
    <row r="845" spans="1:8" x14ac:dyDescent="0.25">
      <c r="A845" s="80" t="s">
        <v>584</v>
      </c>
      <c r="B845" s="81">
        <v>45959</v>
      </c>
      <c r="C845" s="80" t="s">
        <v>552</v>
      </c>
      <c r="D845" s="80" t="s">
        <v>783</v>
      </c>
      <c r="E845" s="77">
        <v>0</v>
      </c>
      <c r="F845" s="77">
        <v>1400</v>
      </c>
      <c r="G845" s="77">
        <v>-1400</v>
      </c>
      <c r="H845" s="80" t="s">
        <v>124</v>
      </c>
    </row>
    <row r="846" spans="1:8" x14ac:dyDescent="0.25">
      <c r="A846" s="80" t="s">
        <v>584</v>
      </c>
      <c r="B846" s="81">
        <v>45959</v>
      </c>
      <c r="C846" s="80" t="s">
        <v>552</v>
      </c>
      <c r="D846" s="80" t="s">
        <v>784</v>
      </c>
      <c r="E846" s="77">
        <v>1400</v>
      </c>
      <c r="F846" s="77">
        <v>0</v>
      </c>
      <c r="G846" s="77">
        <v>1400</v>
      </c>
      <c r="H846" s="80" t="s">
        <v>124</v>
      </c>
    </row>
    <row r="847" spans="1:8" x14ac:dyDescent="0.25">
      <c r="A847" s="80" t="s">
        <v>584</v>
      </c>
      <c r="B847" s="81">
        <v>45959</v>
      </c>
      <c r="C847" s="80" t="s">
        <v>552</v>
      </c>
      <c r="D847" s="80" t="s">
        <v>785</v>
      </c>
      <c r="E847" s="77">
        <v>0</v>
      </c>
      <c r="F847" s="77">
        <v>1400</v>
      </c>
      <c r="G847" s="77">
        <v>-1400</v>
      </c>
      <c r="H847" s="80" t="s">
        <v>629</v>
      </c>
    </row>
    <row r="848" spans="1:8" x14ac:dyDescent="0.25">
      <c r="A848" s="80" t="s">
        <v>584</v>
      </c>
      <c r="B848" s="81">
        <v>45959</v>
      </c>
      <c r="C848" s="80" t="s">
        <v>552</v>
      </c>
      <c r="D848" s="80" t="s">
        <v>786</v>
      </c>
      <c r="E848" s="77">
        <v>0</v>
      </c>
      <c r="F848" s="77">
        <v>1225</v>
      </c>
      <c r="G848" s="77">
        <v>-1225</v>
      </c>
      <c r="H848" s="80" t="s">
        <v>710</v>
      </c>
    </row>
    <row r="849" spans="1:8" x14ac:dyDescent="0.25">
      <c r="A849" s="80" t="s">
        <v>584</v>
      </c>
      <c r="B849" s="81">
        <v>45959</v>
      </c>
      <c r="C849" s="80" t="s">
        <v>552</v>
      </c>
      <c r="D849" s="80" t="s">
        <v>787</v>
      </c>
      <c r="E849" s="77">
        <v>0</v>
      </c>
      <c r="F849" s="77">
        <v>3584</v>
      </c>
      <c r="G849" s="77">
        <v>-3584</v>
      </c>
      <c r="H849" s="80" t="s">
        <v>594</v>
      </c>
    </row>
    <row r="850" spans="1:8" x14ac:dyDescent="0.25">
      <c r="A850" s="80" t="s">
        <v>584</v>
      </c>
      <c r="B850" s="81">
        <v>45959</v>
      </c>
      <c r="C850" s="80" t="s">
        <v>552</v>
      </c>
      <c r="D850" s="80" t="s">
        <v>788</v>
      </c>
      <c r="E850" s="77">
        <v>0</v>
      </c>
      <c r="F850" s="77">
        <v>5376</v>
      </c>
      <c r="G850" s="77">
        <v>-5376</v>
      </c>
      <c r="H850" s="80" t="s">
        <v>594</v>
      </c>
    </row>
    <row r="851" spans="1:8" x14ac:dyDescent="0.25">
      <c r="A851" s="80" t="s">
        <v>584</v>
      </c>
      <c r="B851" s="81">
        <v>45959</v>
      </c>
      <c r="C851" s="80" t="s">
        <v>552</v>
      </c>
      <c r="D851" s="80" t="s">
        <v>789</v>
      </c>
      <c r="E851" s="77">
        <v>0</v>
      </c>
      <c r="F851" s="77">
        <v>768</v>
      </c>
      <c r="G851" s="77">
        <v>-768</v>
      </c>
      <c r="H851" s="80" t="s">
        <v>594</v>
      </c>
    </row>
    <row r="852" spans="1:8" x14ac:dyDescent="0.25">
      <c r="A852" s="80" t="s">
        <v>584</v>
      </c>
      <c r="B852" s="81">
        <v>45959</v>
      </c>
      <c r="C852" s="80" t="s">
        <v>552</v>
      </c>
      <c r="D852" s="80" t="s">
        <v>790</v>
      </c>
      <c r="E852" s="77">
        <v>0</v>
      </c>
      <c r="F852" s="77">
        <v>1470</v>
      </c>
      <c r="G852" s="77">
        <v>-1470</v>
      </c>
      <c r="H852" s="80" t="s">
        <v>590</v>
      </c>
    </row>
    <row r="853" spans="1:8" x14ac:dyDescent="0.25">
      <c r="A853" s="80" t="s">
        <v>584</v>
      </c>
      <c r="B853" s="81">
        <v>45959</v>
      </c>
      <c r="C853" s="80" t="s">
        <v>552</v>
      </c>
      <c r="D853" s="80" t="s">
        <v>791</v>
      </c>
      <c r="E853" s="77">
        <v>900</v>
      </c>
      <c r="F853" s="77">
        <v>0</v>
      </c>
      <c r="G853" s="77">
        <v>900</v>
      </c>
      <c r="H853" s="80" t="s">
        <v>183</v>
      </c>
    </row>
    <row r="854" spans="1:8" x14ac:dyDescent="0.25">
      <c r="A854" s="80" t="s">
        <v>584</v>
      </c>
      <c r="B854" s="81">
        <v>45961</v>
      </c>
      <c r="C854" s="80" t="s">
        <v>552</v>
      </c>
      <c r="D854" s="80" t="s">
        <v>792</v>
      </c>
      <c r="E854" s="77">
        <v>0</v>
      </c>
      <c r="F854" s="77">
        <v>1800</v>
      </c>
      <c r="G854" s="77">
        <v>-1800</v>
      </c>
      <c r="H854" s="80" t="s">
        <v>124</v>
      </c>
    </row>
    <row r="855" spans="1:8" x14ac:dyDescent="0.25">
      <c r="A855" s="80" t="s">
        <v>584</v>
      </c>
      <c r="B855" s="81">
        <v>45968</v>
      </c>
      <c r="C855" s="80" t="s">
        <v>552</v>
      </c>
      <c r="D855" s="80" t="s">
        <v>793</v>
      </c>
      <c r="E855" s="77">
        <v>0</v>
      </c>
      <c r="F855" s="77">
        <v>2850</v>
      </c>
      <c r="G855" s="77">
        <v>-2850</v>
      </c>
      <c r="H855" s="80" t="s">
        <v>124</v>
      </c>
    </row>
    <row r="856" spans="1:8" x14ac:dyDescent="0.25">
      <c r="A856" s="80" t="s">
        <v>584</v>
      </c>
      <c r="B856" s="81">
        <v>45974</v>
      </c>
      <c r="C856" s="80" t="s">
        <v>552</v>
      </c>
      <c r="D856" s="80" t="s">
        <v>794</v>
      </c>
      <c r="E856" s="77">
        <v>150</v>
      </c>
      <c r="F856" s="77">
        <v>0</v>
      </c>
      <c r="G856" s="77">
        <v>150</v>
      </c>
      <c r="H856" s="80" t="s">
        <v>183</v>
      </c>
    </row>
    <row r="857" spans="1:8" x14ac:dyDescent="0.25">
      <c r="A857" s="80" t="s">
        <v>795</v>
      </c>
      <c r="B857" s="81">
        <v>45827</v>
      </c>
      <c r="C857" s="80" t="s">
        <v>552</v>
      </c>
      <c r="D857" s="80" t="s">
        <v>796</v>
      </c>
      <c r="E857" s="77">
        <v>900</v>
      </c>
      <c r="F857" s="77">
        <v>0</v>
      </c>
      <c r="G857" s="77">
        <v>900</v>
      </c>
      <c r="H857" s="80" t="s">
        <v>183</v>
      </c>
    </row>
    <row r="858" spans="1:8" x14ac:dyDescent="0.25">
      <c r="A858" s="80" t="s">
        <v>797</v>
      </c>
      <c r="B858" s="81">
        <v>45784</v>
      </c>
      <c r="C858" s="80" t="s">
        <v>552</v>
      </c>
      <c r="D858" s="80" t="s">
        <v>798</v>
      </c>
      <c r="E858" s="77">
        <v>0</v>
      </c>
      <c r="F858" s="77">
        <v>1800</v>
      </c>
      <c r="G858" s="77">
        <v>-1800</v>
      </c>
      <c r="H858" s="80" t="s">
        <v>586</v>
      </c>
    </row>
    <row r="859" spans="1:8" x14ac:dyDescent="0.25">
      <c r="A859" s="80" t="s">
        <v>797</v>
      </c>
      <c r="B859" s="81">
        <v>45793</v>
      </c>
      <c r="C859" s="80" t="s">
        <v>552</v>
      </c>
      <c r="D859" s="80" t="s">
        <v>799</v>
      </c>
      <c r="E859" s="77">
        <v>0</v>
      </c>
      <c r="F859" s="77">
        <v>1800</v>
      </c>
      <c r="G859" s="77">
        <v>-1800</v>
      </c>
      <c r="H859" s="80" t="s">
        <v>586</v>
      </c>
    </row>
    <row r="860" spans="1:8" x14ac:dyDescent="0.25">
      <c r="A860" s="80" t="s">
        <v>797</v>
      </c>
      <c r="B860" s="81">
        <v>45813</v>
      </c>
      <c r="C860" s="80" t="s">
        <v>552</v>
      </c>
      <c r="D860" s="80" t="s">
        <v>800</v>
      </c>
      <c r="E860" s="77">
        <v>0</v>
      </c>
      <c r="F860" s="77">
        <v>1800</v>
      </c>
      <c r="G860" s="77">
        <v>-1800</v>
      </c>
      <c r="H860" s="80" t="s">
        <v>183</v>
      </c>
    </row>
    <row r="861" spans="1:8" x14ac:dyDescent="0.25">
      <c r="A861" s="80" t="s">
        <v>797</v>
      </c>
      <c r="B861" s="81">
        <v>45957</v>
      </c>
      <c r="C861" s="80" t="s">
        <v>552</v>
      </c>
      <c r="D861" s="80" t="s">
        <v>801</v>
      </c>
      <c r="E861" s="77">
        <v>750</v>
      </c>
      <c r="F861" s="77">
        <v>0</v>
      </c>
      <c r="G861" s="77">
        <v>750</v>
      </c>
      <c r="H861" s="80" t="s">
        <v>183</v>
      </c>
    </row>
    <row r="862" spans="1:8" x14ac:dyDescent="0.25">
      <c r="A862" s="80" t="s">
        <v>802</v>
      </c>
      <c r="B862" s="81">
        <v>45664</v>
      </c>
      <c r="C862" s="80" t="s">
        <v>552</v>
      </c>
      <c r="D862" s="80" t="s">
        <v>803</v>
      </c>
      <c r="E862" s="77">
        <v>0</v>
      </c>
      <c r="F862" s="77">
        <v>480</v>
      </c>
      <c r="G862" s="77">
        <v>-480</v>
      </c>
      <c r="H862" s="80" t="s">
        <v>804</v>
      </c>
    </row>
    <row r="863" spans="1:8" x14ac:dyDescent="0.25">
      <c r="A863" s="80" t="s">
        <v>802</v>
      </c>
      <c r="B863" s="81">
        <v>45742</v>
      </c>
      <c r="C863" s="80" t="s">
        <v>552</v>
      </c>
      <c r="D863" s="80" t="s">
        <v>805</v>
      </c>
      <c r="E863" s="77">
        <v>0</v>
      </c>
      <c r="F863" s="77">
        <v>660</v>
      </c>
      <c r="G863" s="77">
        <v>-660</v>
      </c>
      <c r="H863" s="80" t="s">
        <v>804</v>
      </c>
    </row>
    <row r="864" spans="1:8" x14ac:dyDescent="0.25">
      <c r="A864" s="80" t="s">
        <v>802</v>
      </c>
      <c r="B864" s="81">
        <v>45810</v>
      </c>
      <c r="C864" s="80" t="s">
        <v>552</v>
      </c>
      <c r="D864" s="80" t="s">
        <v>806</v>
      </c>
      <c r="E864" s="77">
        <v>0</v>
      </c>
      <c r="F864" s="77">
        <v>9300</v>
      </c>
      <c r="G864" s="77">
        <v>-9300</v>
      </c>
      <c r="H864" s="80" t="s">
        <v>590</v>
      </c>
    </row>
    <row r="865" spans="1:8" x14ac:dyDescent="0.25">
      <c r="A865" s="80" t="s">
        <v>802</v>
      </c>
      <c r="B865" s="81">
        <v>45915</v>
      </c>
      <c r="C865" s="80" t="s">
        <v>552</v>
      </c>
      <c r="D865" s="80" t="s">
        <v>807</v>
      </c>
      <c r="E865" s="77">
        <v>0</v>
      </c>
      <c r="F865" s="77">
        <v>670</v>
      </c>
      <c r="G865" s="77">
        <v>-670</v>
      </c>
      <c r="H865" s="80" t="s">
        <v>804</v>
      </c>
    </row>
    <row r="866" spans="1:8" x14ac:dyDescent="0.25">
      <c r="A866" s="80" t="s">
        <v>808</v>
      </c>
      <c r="B866" s="81">
        <v>45659</v>
      </c>
      <c r="C866" s="80" t="s">
        <v>309</v>
      </c>
      <c r="D866" s="80" t="s">
        <v>809</v>
      </c>
      <c r="E866" s="77">
        <v>0</v>
      </c>
      <c r="F866" s="77">
        <v>1000</v>
      </c>
      <c r="G866" s="77">
        <v>-1000</v>
      </c>
      <c r="H866" s="80"/>
    </row>
    <row r="867" spans="1:8" x14ac:dyDescent="0.25">
      <c r="A867" s="80" t="s">
        <v>808</v>
      </c>
      <c r="B867" s="81">
        <v>45693</v>
      </c>
      <c r="C867" s="80" t="s">
        <v>309</v>
      </c>
      <c r="D867" s="80" t="s">
        <v>809</v>
      </c>
      <c r="E867" s="77">
        <v>0</v>
      </c>
      <c r="F867" s="77">
        <v>1000</v>
      </c>
      <c r="G867" s="77">
        <v>-1000</v>
      </c>
      <c r="H867" s="80"/>
    </row>
    <row r="868" spans="1:8" x14ac:dyDescent="0.25">
      <c r="A868" s="80" t="s">
        <v>808</v>
      </c>
      <c r="B868" s="81">
        <v>45722</v>
      </c>
      <c r="C868" s="80" t="s">
        <v>309</v>
      </c>
      <c r="D868" s="80" t="s">
        <v>809</v>
      </c>
      <c r="E868" s="77">
        <v>0</v>
      </c>
      <c r="F868" s="77">
        <v>500</v>
      </c>
      <c r="G868" s="77">
        <v>-500</v>
      </c>
      <c r="H868" s="80"/>
    </row>
    <row r="869" spans="1:8" x14ac:dyDescent="0.25">
      <c r="A869" s="80" t="s">
        <v>808</v>
      </c>
      <c r="B869" s="81">
        <v>45733</v>
      </c>
      <c r="C869" s="80" t="s">
        <v>309</v>
      </c>
      <c r="D869" s="80" t="s">
        <v>809</v>
      </c>
      <c r="E869" s="77">
        <v>0</v>
      </c>
      <c r="F869" s="77">
        <v>3000</v>
      </c>
      <c r="G869" s="77">
        <v>-3000</v>
      </c>
      <c r="H869" s="80"/>
    </row>
    <row r="870" spans="1:8" x14ac:dyDescent="0.25">
      <c r="A870" s="80" t="s">
        <v>808</v>
      </c>
      <c r="B870" s="81">
        <v>45754</v>
      </c>
      <c r="C870" s="80" t="s">
        <v>309</v>
      </c>
      <c r="D870" s="80" t="s">
        <v>809</v>
      </c>
      <c r="E870" s="77">
        <v>0</v>
      </c>
      <c r="F870" s="77">
        <v>500</v>
      </c>
      <c r="G870" s="77">
        <v>-500</v>
      </c>
      <c r="H870" s="80"/>
    </row>
    <row r="871" spans="1:8" x14ac:dyDescent="0.25">
      <c r="A871" s="80" t="s">
        <v>808</v>
      </c>
      <c r="B871" s="81">
        <v>45785</v>
      </c>
      <c r="C871" s="80" t="s">
        <v>309</v>
      </c>
      <c r="D871" s="80" t="s">
        <v>809</v>
      </c>
      <c r="E871" s="77">
        <v>0</v>
      </c>
      <c r="F871" s="77">
        <v>500</v>
      </c>
      <c r="G871" s="77">
        <v>-500</v>
      </c>
      <c r="H871" s="80"/>
    </row>
    <row r="872" spans="1:8" x14ac:dyDescent="0.25">
      <c r="A872" s="80" t="s">
        <v>808</v>
      </c>
      <c r="B872" s="81">
        <v>45814</v>
      </c>
      <c r="C872" s="80" t="s">
        <v>309</v>
      </c>
      <c r="D872" s="80" t="s">
        <v>810</v>
      </c>
      <c r="E872" s="77">
        <v>0</v>
      </c>
      <c r="F872" s="77">
        <v>500</v>
      </c>
      <c r="G872" s="77">
        <v>-500</v>
      </c>
      <c r="H872" s="80"/>
    </row>
    <row r="873" spans="1:8" x14ac:dyDescent="0.25">
      <c r="A873" s="80" t="s">
        <v>808</v>
      </c>
      <c r="B873" s="81">
        <v>45845</v>
      </c>
      <c r="C873" s="80" t="s">
        <v>309</v>
      </c>
      <c r="D873" s="80" t="s">
        <v>810</v>
      </c>
      <c r="E873" s="77">
        <v>0</v>
      </c>
      <c r="F873" s="77">
        <v>500</v>
      </c>
      <c r="G873" s="77">
        <v>-500</v>
      </c>
      <c r="H873" s="80"/>
    </row>
    <row r="874" spans="1:8" x14ac:dyDescent="0.25">
      <c r="A874" s="80" t="s">
        <v>808</v>
      </c>
      <c r="B874" s="81">
        <v>45874</v>
      </c>
      <c r="C874" s="80" t="s">
        <v>309</v>
      </c>
      <c r="D874" s="80" t="s">
        <v>810</v>
      </c>
      <c r="E874" s="77">
        <v>0</v>
      </c>
      <c r="F874" s="77">
        <v>500</v>
      </c>
      <c r="G874" s="77">
        <v>-500</v>
      </c>
      <c r="H874" s="80"/>
    </row>
    <row r="875" spans="1:8" x14ac:dyDescent="0.25">
      <c r="A875" s="80" t="s">
        <v>808</v>
      </c>
      <c r="B875" s="81">
        <v>45904</v>
      </c>
      <c r="C875" s="80" t="s">
        <v>309</v>
      </c>
      <c r="D875" s="80" t="s">
        <v>810</v>
      </c>
      <c r="E875" s="77">
        <v>0</v>
      </c>
      <c r="F875" s="77">
        <v>500</v>
      </c>
      <c r="G875" s="77">
        <v>-500</v>
      </c>
      <c r="H875" s="80"/>
    </row>
    <row r="876" spans="1:8" x14ac:dyDescent="0.25">
      <c r="A876" s="80" t="s">
        <v>811</v>
      </c>
      <c r="B876" s="81">
        <v>45658</v>
      </c>
      <c r="C876" s="80" t="s">
        <v>230</v>
      </c>
      <c r="D876" s="80" t="s">
        <v>563</v>
      </c>
      <c r="E876" s="77">
        <v>0</v>
      </c>
      <c r="F876" s="77">
        <v>8.14</v>
      </c>
      <c r="G876" s="77">
        <v>-8.14</v>
      </c>
      <c r="H876" s="80"/>
    </row>
    <row r="877" spans="1:8" x14ac:dyDescent="0.25">
      <c r="A877" s="80" t="s">
        <v>811</v>
      </c>
      <c r="B877" s="81">
        <v>45658</v>
      </c>
      <c r="C877" s="80" t="s">
        <v>556</v>
      </c>
      <c r="D877" s="80" t="s">
        <v>812</v>
      </c>
      <c r="E877" s="77">
        <v>0</v>
      </c>
      <c r="F877" s="77">
        <v>10</v>
      </c>
      <c r="G877" s="77">
        <v>-10</v>
      </c>
      <c r="H877" s="80"/>
    </row>
    <row r="878" spans="1:8" x14ac:dyDescent="0.25">
      <c r="A878" s="80" t="s">
        <v>811</v>
      </c>
      <c r="B878" s="81">
        <v>45706</v>
      </c>
      <c r="C878" s="80" t="s">
        <v>230</v>
      </c>
      <c r="D878" s="80" t="s">
        <v>558</v>
      </c>
      <c r="E878" s="77">
        <v>0</v>
      </c>
      <c r="F878" s="77">
        <v>0.15</v>
      </c>
      <c r="G878" s="77">
        <v>-0.15</v>
      </c>
      <c r="H878" s="80"/>
    </row>
    <row r="879" spans="1:8" x14ac:dyDescent="0.25">
      <c r="A879" s="80" t="s">
        <v>811</v>
      </c>
      <c r="B879" s="81">
        <v>45740</v>
      </c>
      <c r="C879" s="80" t="s">
        <v>556</v>
      </c>
      <c r="D879" s="80" t="s">
        <v>561</v>
      </c>
      <c r="E879" s="77">
        <v>0</v>
      </c>
      <c r="F879" s="77">
        <v>0.32</v>
      </c>
      <c r="G879" s="77">
        <v>-0.32</v>
      </c>
      <c r="H879" s="80"/>
    </row>
    <row r="880" spans="1:8" x14ac:dyDescent="0.25">
      <c r="A880" s="80" t="s">
        <v>811</v>
      </c>
      <c r="B880" s="81">
        <v>45741</v>
      </c>
      <c r="C880" s="80" t="s">
        <v>230</v>
      </c>
      <c r="D880" s="80" t="s">
        <v>559</v>
      </c>
      <c r="E880" s="77">
        <v>0</v>
      </c>
      <c r="F880" s="77">
        <v>0.66</v>
      </c>
      <c r="G880" s="77">
        <v>-0.66</v>
      </c>
      <c r="H880" s="80"/>
    </row>
    <row r="881" spans="1:8" x14ac:dyDescent="0.25">
      <c r="A881" s="80" t="s">
        <v>811</v>
      </c>
      <c r="B881" s="81">
        <v>45769</v>
      </c>
      <c r="C881" s="80" t="s">
        <v>230</v>
      </c>
      <c r="D881" s="80" t="s">
        <v>558</v>
      </c>
      <c r="E881" s="77">
        <v>0</v>
      </c>
      <c r="F881" s="77">
        <v>0.68</v>
      </c>
      <c r="G881" s="77">
        <v>-0.68</v>
      </c>
      <c r="H881" s="80"/>
    </row>
    <row r="882" spans="1:8" x14ac:dyDescent="0.25">
      <c r="A882" s="80" t="s">
        <v>811</v>
      </c>
      <c r="B882" s="81">
        <v>45771</v>
      </c>
      <c r="C882" s="80" t="s">
        <v>556</v>
      </c>
      <c r="D882" s="80" t="s">
        <v>561</v>
      </c>
      <c r="E882" s="77">
        <v>0</v>
      </c>
      <c r="F882" s="77">
        <v>0.02</v>
      </c>
      <c r="G882" s="77">
        <v>-0.02</v>
      </c>
      <c r="H882" s="80"/>
    </row>
    <row r="883" spans="1:8" x14ac:dyDescent="0.25">
      <c r="A883" s="80" t="s">
        <v>811</v>
      </c>
      <c r="B883" s="81">
        <v>45798</v>
      </c>
      <c r="C883" s="80" t="s">
        <v>230</v>
      </c>
      <c r="D883" s="80" t="s">
        <v>559</v>
      </c>
      <c r="E883" s="77">
        <v>0</v>
      </c>
      <c r="F883" s="77">
        <v>0.1</v>
      </c>
      <c r="G883" s="77">
        <v>-0.1</v>
      </c>
      <c r="H883" s="80"/>
    </row>
    <row r="884" spans="1:8" x14ac:dyDescent="0.25">
      <c r="A884" s="80" t="s">
        <v>811</v>
      </c>
      <c r="B884" s="81">
        <v>45805</v>
      </c>
      <c r="C884" s="80" t="s">
        <v>556</v>
      </c>
      <c r="D884" s="80" t="s">
        <v>561</v>
      </c>
      <c r="E884" s="77">
        <v>0</v>
      </c>
      <c r="F884" s="77">
        <v>0.05</v>
      </c>
      <c r="G884" s="77">
        <v>-0.05</v>
      </c>
      <c r="H884" s="80"/>
    </row>
    <row r="885" spans="1:8" x14ac:dyDescent="0.25">
      <c r="A885" s="80" t="s">
        <v>811</v>
      </c>
      <c r="B885" s="81">
        <v>45813</v>
      </c>
      <c r="C885" s="80" t="s">
        <v>230</v>
      </c>
      <c r="D885" s="80" t="s">
        <v>563</v>
      </c>
      <c r="E885" s="77">
        <v>0</v>
      </c>
      <c r="F885" s="77">
        <v>25.6</v>
      </c>
      <c r="G885" s="77">
        <v>-25.6</v>
      </c>
      <c r="H885" s="80"/>
    </row>
    <row r="886" spans="1:8" x14ac:dyDescent="0.25">
      <c r="A886" s="80" t="s">
        <v>811</v>
      </c>
      <c r="B886" s="81">
        <v>45825</v>
      </c>
      <c r="C886" s="80" t="s">
        <v>230</v>
      </c>
      <c r="D886" s="80" t="s">
        <v>558</v>
      </c>
      <c r="E886" s="77">
        <v>0</v>
      </c>
      <c r="F886" s="77">
        <v>0.31</v>
      </c>
      <c r="G886" s="77">
        <v>-0.31</v>
      </c>
      <c r="H886" s="80"/>
    </row>
    <row r="887" spans="1:8" x14ac:dyDescent="0.25">
      <c r="A887" s="80" t="s">
        <v>811</v>
      </c>
      <c r="B887" s="81">
        <v>45854</v>
      </c>
      <c r="C887" s="80" t="s">
        <v>230</v>
      </c>
      <c r="D887" s="80" t="s">
        <v>558</v>
      </c>
      <c r="E887" s="77">
        <v>0</v>
      </c>
      <c r="F887" s="77">
        <v>0.91</v>
      </c>
      <c r="G887" s="77">
        <v>-0.91</v>
      </c>
      <c r="H887" s="80"/>
    </row>
    <row r="888" spans="1:8" x14ac:dyDescent="0.25">
      <c r="A888" s="80" t="s">
        <v>811</v>
      </c>
      <c r="B888" s="81">
        <v>45900</v>
      </c>
      <c r="C888" s="80" t="s">
        <v>556</v>
      </c>
      <c r="D888" s="80" t="s">
        <v>813</v>
      </c>
      <c r="E888" s="77">
        <v>0</v>
      </c>
      <c r="F888" s="77">
        <v>30.41</v>
      </c>
      <c r="G888" s="77">
        <v>-30.41</v>
      </c>
      <c r="H888" s="80"/>
    </row>
    <row r="889" spans="1:8" x14ac:dyDescent="0.25">
      <c r="A889" s="80" t="s">
        <v>811</v>
      </c>
      <c r="B889" s="81">
        <v>45961</v>
      </c>
      <c r="C889" s="80" t="s">
        <v>556</v>
      </c>
      <c r="D889" s="80" t="s">
        <v>814</v>
      </c>
      <c r="E889" s="77">
        <v>0</v>
      </c>
      <c r="F889" s="77">
        <v>0.83</v>
      </c>
      <c r="G889" s="77">
        <v>-0.83</v>
      </c>
      <c r="H889" s="80"/>
    </row>
    <row r="890" spans="1:8" x14ac:dyDescent="0.25">
      <c r="A890" s="80" t="s">
        <v>815</v>
      </c>
      <c r="B890" s="81">
        <v>45716</v>
      </c>
      <c r="C890" s="80" t="s">
        <v>442</v>
      </c>
      <c r="D890" s="80" t="s">
        <v>520</v>
      </c>
      <c r="E890" s="77">
        <v>0</v>
      </c>
      <c r="F890" s="77">
        <v>119.32</v>
      </c>
      <c r="G890" s="77">
        <v>-119.32</v>
      </c>
      <c r="H890" s="80"/>
    </row>
    <row r="891" spans="1:8" x14ac:dyDescent="0.25">
      <c r="A891" s="80" t="s">
        <v>816</v>
      </c>
      <c r="B891" s="81">
        <v>45736</v>
      </c>
      <c r="C891" s="80" t="s">
        <v>309</v>
      </c>
      <c r="D891" s="80" t="s">
        <v>817</v>
      </c>
      <c r="E891" s="77">
        <v>0</v>
      </c>
      <c r="F891" s="77">
        <v>19.95</v>
      </c>
      <c r="G891" s="77">
        <v>-19.95</v>
      </c>
      <c r="H891" s="80"/>
    </row>
    <row r="892" spans="1:8" x14ac:dyDescent="0.25">
      <c r="A892" s="80" t="s">
        <v>816</v>
      </c>
      <c r="B892" s="81">
        <v>45904</v>
      </c>
      <c r="C892" s="80" t="s">
        <v>309</v>
      </c>
      <c r="D892" s="80" t="s">
        <v>399</v>
      </c>
      <c r="E892" s="77">
        <v>0</v>
      </c>
      <c r="F892" s="77">
        <v>19.600000000000001</v>
      </c>
      <c r="G892" s="77">
        <v>-19.600000000000001</v>
      </c>
      <c r="H892" s="80"/>
    </row>
  </sheetData>
  <autoFilter ref="A3:I892" xr:uid="{29ABA605-DAB0-4739-B13E-833D6F858F4F}">
    <filterColumn colId="8">
      <filters blank="1"/>
    </filterColumn>
    <sortState xmlns:xlrd2="http://schemas.microsoft.com/office/spreadsheetml/2017/richdata2" ref="A196:I892">
      <sortCondition ref="A3:A892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0B515-64A6-45A0-A345-308DD088D7B1}">
  <sheetPr>
    <pageSetUpPr fitToPage="1"/>
  </sheetPr>
  <dimension ref="B1:K27"/>
  <sheetViews>
    <sheetView topLeftCell="A21" zoomScale="85" zoomScaleNormal="85" workbookViewId="0">
      <selection activeCell="A28" sqref="A28:XFD28"/>
    </sheetView>
  </sheetViews>
  <sheetFormatPr baseColWidth="10" defaultColWidth="11.44140625" defaultRowHeight="14.4" x14ac:dyDescent="0.3"/>
  <cols>
    <col min="1" max="3" width="13.6640625" customWidth="1"/>
    <col min="4" max="4" width="63" bestFit="1" customWidth="1"/>
    <col min="5" max="11" width="12.88671875" customWidth="1"/>
  </cols>
  <sheetData>
    <row r="1" spans="2:11" x14ac:dyDescent="0.3">
      <c r="H1" t="s">
        <v>98</v>
      </c>
      <c r="I1" t="s">
        <v>98</v>
      </c>
      <c r="J1" t="s">
        <v>98</v>
      </c>
      <c r="K1" t="s">
        <v>98</v>
      </c>
    </row>
    <row r="3" spans="2:11" ht="15.6" x14ac:dyDescent="0.3">
      <c r="D3" s="67" t="s">
        <v>99</v>
      </c>
    </row>
    <row r="5" spans="2:11" ht="23.4" x14ac:dyDescent="0.45">
      <c r="B5" s="68"/>
      <c r="C5" s="68"/>
      <c r="D5" s="89" t="s">
        <v>100</v>
      </c>
      <c r="E5" s="89"/>
      <c r="F5" s="89"/>
      <c r="G5" s="89"/>
      <c r="H5" s="89"/>
      <c r="I5" s="89"/>
      <c r="J5" s="89"/>
      <c r="K5" s="89"/>
    </row>
    <row r="7" spans="2:11" x14ac:dyDescent="0.3">
      <c r="E7" s="69">
        <v>45740</v>
      </c>
      <c r="F7" s="69">
        <v>45786</v>
      </c>
      <c r="G7" s="69">
        <v>45827</v>
      </c>
      <c r="H7" s="69">
        <v>45874</v>
      </c>
      <c r="I7" s="69">
        <v>45917</v>
      </c>
      <c r="J7" s="69">
        <v>45970</v>
      </c>
      <c r="K7" s="69">
        <v>45977</v>
      </c>
    </row>
    <row r="8" spans="2:11" x14ac:dyDescent="0.3">
      <c r="E8" s="70"/>
      <c r="F8" s="70"/>
      <c r="G8" s="70"/>
      <c r="H8" s="70"/>
      <c r="I8" s="70"/>
      <c r="J8" s="70"/>
      <c r="K8" s="70"/>
    </row>
    <row r="9" spans="2:11" x14ac:dyDescent="0.3">
      <c r="E9" s="70"/>
      <c r="F9" s="70"/>
      <c r="G9" s="70"/>
      <c r="H9" s="70"/>
      <c r="I9" s="70"/>
      <c r="J9" s="70"/>
      <c r="K9" s="70"/>
    </row>
    <row r="10" spans="2:11" x14ac:dyDescent="0.3">
      <c r="D10" s="71" t="s">
        <v>101</v>
      </c>
      <c r="E10" s="66"/>
      <c r="F10" s="66">
        <v>5877</v>
      </c>
      <c r="G10" s="66">
        <v>-232</v>
      </c>
      <c r="H10" s="66">
        <v>-20252</v>
      </c>
      <c r="I10" s="66">
        <v>-33216</v>
      </c>
      <c r="J10" s="72">
        <v>-78543</v>
      </c>
      <c r="K10" s="73">
        <v>-105825</v>
      </c>
    </row>
    <row r="11" spans="2:11" x14ac:dyDescent="0.3">
      <c r="E11" s="70"/>
      <c r="F11" s="70"/>
      <c r="G11" s="70"/>
      <c r="H11" s="70"/>
      <c r="I11" s="70"/>
      <c r="J11" s="70"/>
      <c r="K11" s="70"/>
    </row>
    <row r="12" spans="2:11" x14ac:dyDescent="0.3">
      <c r="D12" s="74" t="s">
        <v>102</v>
      </c>
    </row>
    <row r="13" spans="2:11" x14ac:dyDescent="0.3">
      <c r="E13" s="70"/>
      <c r="F13" s="70"/>
      <c r="G13" s="70"/>
      <c r="H13" s="70"/>
      <c r="I13" s="70"/>
      <c r="J13" s="70"/>
      <c r="K13" s="70"/>
    </row>
    <row r="14" spans="2:11" x14ac:dyDescent="0.3">
      <c r="D14" s="75" t="s">
        <v>103</v>
      </c>
      <c r="E14" s="66">
        <v>95669</v>
      </c>
      <c r="F14" s="66">
        <v>97669</v>
      </c>
      <c r="G14" s="66">
        <v>121451</v>
      </c>
      <c r="H14" s="66">
        <v>116835</v>
      </c>
      <c r="I14" s="66">
        <v>65643</v>
      </c>
      <c r="J14" s="66">
        <v>76314</v>
      </c>
      <c r="K14" s="66">
        <v>38166</v>
      </c>
    </row>
    <row r="15" spans="2:11" x14ac:dyDescent="0.3">
      <c r="E15" s="70"/>
      <c r="F15" s="70"/>
      <c r="G15" s="70"/>
      <c r="H15" s="70"/>
      <c r="I15" s="70"/>
      <c r="J15" s="70"/>
      <c r="K15" s="70"/>
    </row>
    <row r="16" spans="2:11" x14ac:dyDescent="0.3">
      <c r="D16" s="75" t="s">
        <v>104</v>
      </c>
      <c r="E16" s="66">
        <v>12461</v>
      </c>
      <c r="F16" s="66">
        <v>14488</v>
      </c>
      <c r="G16" s="66">
        <v>18202</v>
      </c>
      <c r="H16" s="66">
        <v>20714</v>
      </c>
      <c r="I16" s="66">
        <v>10015</v>
      </c>
      <c r="J16" s="66">
        <v>12708</v>
      </c>
      <c r="K16" s="66">
        <v>35449</v>
      </c>
    </row>
    <row r="17" spans="4:11" x14ac:dyDescent="0.3">
      <c r="E17" s="70"/>
      <c r="F17" s="70"/>
      <c r="G17" s="70"/>
      <c r="H17" s="70"/>
      <c r="I17" s="70"/>
      <c r="J17" s="70"/>
      <c r="K17" s="70"/>
    </row>
    <row r="18" spans="4:11" x14ac:dyDescent="0.3">
      <c r="D18" s="75" t="s">
        <v>105</v>
      </c>
      <c r="E18" s="66">
        <v>57562</v>
      </c>
      <c r="F18" s="66">
        <v>64758</v>
      </c>
      <c r="G18" s="66">
        <v>24758</v>
      </c>
      <c r="H18" s="66">
        <v>35768</v>
      </c>
      <c r="I18" s="66">
        <v>68158</v>
      </c>
      <c r="J18" s="66">
        <v>31731</v>
      </c>
      <c r="K18" s="73">
        <v>107238</v>
      </c>
    </row>
    <row r="19" spans="4:11" x14ac:dyDescent="0.3">
      <c r="E19" s="70"/>
      <c r="F19" s="70"/>
      <c r="G19" s="70"/>
      <c r="H19" s="70"/>
      <c r="I19" s="70"/>
      <c r="J19" s="70"/>
      <c r="K19" s="70"/>
    </row>
    <row r="20" spans="4:11" x14ac:dyDescent="0.3">
      <c r="E20" s="70"/>
      <c r="F20" s="70"/>
      <c r="G20" s="70"/>
      <c r="H20" s="70"/>
      <c r="I20" s="70"/>
      <c r="J20" s="70"/>
      <c r="K20" s="70"/>
    </row>
    <row r="21" spans="4:11" x14ac:dyDescent="0.3">
      <c r="D21" s="74" t="s">
        <v>106</v>
      </c>
      <c r="E21" s="70"/>
      <c r="F21" s="70"/>
      <c r="G21" s="70"/>
      <c r="H21" s="70"/>
      <c r="I21" s="70"/>
      <c r="J21" s="70"/>
      <c r="K21" s="70"/>
    </row>
    <row r="22" spans="4:11" x14ac:dyDescent="0.3">
      <c r="E22" s="70"/>
      <c r="F22" s="70"/>
      <c r="G22" s="70"/>
      <c r="H22" s="70"/>
      <c r="I22" s="70"/>
      <c r="J22" s="70"/>
      <c r="K22" s="70"/>
    </row>
    <row r="23" spans="4:11" x14ac:dyDescent="0.3">
      <c r="D23" s="75" t="s">
        <v>107</v>
      </c>
      <c r="E23" s="66">
        <v>165868</v>
      </c>
      <c r="F23" s="66">
        <v>164651</v>
      </c>
      <c r="G23" s="66">
        <v>164759</v>
      </c>
      <c r="H23" s="66">
        <v>187263</v>
      </c>
      <c r="I23" s="66">
        <v>189719</v>
      </c>
      <c r="J23" s="66">
        <v>211418</v>
      </c>
      <c r="K23" s="66">
        <v>67071</v>
      </c>
    </row>
    <row r="24" spans="4:11" x14ac:dyDescent="0.3">
      <c r="D24" s="2"/>
      <c r="E24" s="70"/>
      <c r="F24" s="70"/>
      <c r="G24" s="70"/>
      <c r="H24" s="70"/>
      <c r="I24" s="70"/>
      <c r="J24" s="70"/>
      <c r="K24" s="70"/>
    </row>
    <row r="25" spans="4:11" x14ac:dyDescent="0.3">
      <c r="D25" s="75" t="s">
        <v>108</v>
      </c>
      <c r="E25" s="66">
        <v>18000</v>
      </c>
      <c r="F25" s="66">
        <v>18000</v>
      </c>
      <c r="G25" s="66">
        <v>18000</v>
      </c>
      <c r="H25" s="66">
        <v>19000</v>
      </c>
      <c r="I25" s="66">
        <v>19000</v>
      </c>
      <c r="J25" s="66">
        <v>20000</v>
      </c>
      <c r="K25" s="66">
        <v>20000</v>
      </c>
    </row>
    <row r="26" spans="4:11" x14ac:dyDescent="0.3">
      <c r="E26" s="70"/>
      <c r="F26" s="70"/>
      <c r="G26" s="70"/>
      <c r="H26" s="70"/>
      <c r="I26" s="70"/>
      <c r="J26" s="70"/>
      <c r="K26" s="70"/>
    </row>
    <row r="27" spans="4:11" x14ac:dyDescent="0.3">
      <c r="E27" s="70"/>
      <c r="F27" s="70"/>
      <c r="G27" s="70"/>
      <c r="H27" s="70"/>
      <c r="I27" s="70"/>
      <c r="J27" s="70"/>
      <c r="K27" s="70"/>
    </row>
  </sheetData>
  <mergeCells count="1">
    <mergeCell ref="D5:K5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4D08-AC71-4F75-8AE3-2C7B3D149AE9}">
  <sheetPr>
    <pageSetUpPr fitToPage="1"/>
  </sheetPr>
  <dimension ref="A1:AL117"/>
  <sheetViews>
    <sheetView showGridLines="0" zoomScale="85" zoomScaleNormal="85" workbookViewId="0">
      <pane ySplit="9" topLeftCell="A10" activePane="bottomLeft" state="frozen"/>
      <selection activeCell="J89" sqref="J89"/>
      <selection pane="bottomLeft" activeCell="B1" sqref="B1"/>
    </sheetView>
  </sheetViews>
  <sheetFormatPr baseColWidth="10" defaultColWidth="11.44140625" defaultRowHeight="14.4" outlineLevelRow="1" x14ac:dyDescent="0.3"/>
  <cols>
    <col min="1" max="1" width="2.6640625" style="2" customWidth="1"/>
    <col min="2" max="2" width="56" bestFit="1" customWidth="1"/>
    <col min="3" max="7" width="11.6640625" style="2" customWidth="1"/>
    <col min="8" max="8" width="13.6640625" style="2" customWidth="1"/>
    <col min="9" max="19" width="11.6640625" style="2" customWidth="1"/>
    <col min="20" max="20" width="16.109375" style="2" customWidth="1"/>
    <col min="21" max="31" width="11.6640625" style="2" customWidth="1"/>
    <col min="32" max="32" width="14.33203125" style="2" customWidth="1"/>
    <col min="33" max="38" width="11.6640625" style="2" customWidth="1"/>
  </cols>
  <sheetData>
    <row r="1" spans="1:38" ht="21" x14ac:dyDescent="0.4">
      <c r="B1" s="1" t="s">
        <v>0</v>
      </c>
    </row>
    <row r="2" spans="1:38" ht="28.95" customHeight="1" x14ac:dyDescent="0.4">
      <c r="B2" s="3" t="s">
        <v>1</v>
      </c>
    </row>
    <row r="3" spans="1:38" ht="28.95" customHeight="1" x14ac:dyDescent="0.3">
      <c r="B3" s="4"/>
    </row>
    <row r="4" spans="1:38" x14ac:dyDescent="0.3">
      <c r="B4" s="5" t="s">
        <v>2</v>
      </c>
      <c r="C4" s="6"/>
    </row>
    <row r="5" spans="1:38" s="10" customFormat="1" x14ac:dyDescent="0.3">
      <c r="A5" s="7"/>
      <c r="B5" s="5" t="s">
        <v>3</v>
      </c>
      <c r="C5" s="6"/>
      <c r="D5" s="7"/>
      <c r="E5" s="7"/>
      <c r="F5" s="7"/>
      <c r="G5" s="7"/>
      <c r="H5" s="7"/>
      <c r="I5" s="7"/>
      <c r="J5" s="7"/>
      <c r="K5" s="8" t="s">
        <v>4</v>
      </c>
      <c r="L5" s="7"/>
      <c r="M5" s="7"/>
      <c r="N5" s="7"/>
      <c r="O5" s="9" t="s">
        <v>5</v>
      </c>
      <c r="P5" s="7"/>
      <c r="Q5" s="7"/>
      <c r="R5" s="7"/>
      <c r="S5" s="7"/>
      <c r="T5" s="7"/>
      <c r="U5" s="7"/>
      <c r="V5" s="7"/>
      <c r="W5" s="8" t="s">
        <v>4</v>
      </c>
      <c r="X5" s="7"/>
      <c r="Y5" s="7"/>
      <c r="Z5" s="7"/>
      <c r="AA5" s="9" t="s">
        <v>5</v>
      </c>
      <c r="AB5" s="7"/>
      <c r="AC5" s="7"/>
      <c r="AD5" s="7"/>
      <c r="AE5" s="7"/>
      <c r="AF5" s="7"/>
      <c r="AG5" s="7"/>
      <c r="AH5" s="7"/>
      <c r="AI5" s="8" t="s">
        <v>4</v>
      </c>
      <c r="AJ5" s="7"/>
      <c r="AK5" s="7"/>
      <c r="AL5" s="7"/>
    </row>
    <row r="6" spans="1:38" x14ac:dyDescent="0.3">
      <c r="B6" s="5" t="s">
        <v>3</v>
      </c>
      <c r="C6" s="6"/>
      <c r="K6" s="11"/>
      <c r="O6" s="12"/>
      <c r="W6" s="11"/>
      <c r="AA6" s="12"/>
      <c r="AI6" s="11"/>
    </row>
    <row r="7" spans="1:38" x14ac:dyDescent="0.3">
      <c r="C7" s="13">
        <f t="shared" ref="C7:AL7" si="0">YEAR(C9)</f>
        <v>2024</v>
      </c>
      <c r="D7" s="13">
        <f t="shared" si="0"/>
        <v>2024</v>
      </c>
      <c r="E7" s="13">
        <f t="shared" si="0"/>
        <v>2024</v>
      </c>
      <c r="F7" s="13">
        <f t="shared" si="0"/>
        <v>2024</v>
      </c>
      <c r="G7" s="13">
        <f t="shared" si="0"/>
        <v>2024</v>
      </c>
      <c r="H7" s="13">
        <f t="shared" si="0"/>
        <v>2024</v>
      </c>
      <c r="I7" s="13">
        <f t="shared" si="0"/>
        <v>2024</v>
      </c>
      <c r="J7" s="13">
        <f t="shared" si="0"/>
        <v>2024</v>
      </c>
      <c r="K7" s="14">
        <f t="shared" si="0"/>
        <v>2024</v>
      </c>
      <c r="L7" s="13">
        <f t="shared" si="0"/>
        <v>2024</v>
      </c>
      <c r="M7" s="13">
        <f t="shared" si="0"/>
        <v>2024</v>
      </c>
      <c r="N7" s="13">
        <f t="shared" si="0"/>
        <v>2024</v>
      </c>
      <c r="O7" s="15">
        <f t="shared" si="0"/>
        <v>2025</v>
      </c>
      <c r="P7" s="13">
        <f t="shared" si="0"/>
        <v>2025</v>
      </c>
      <c r="Q7" s="13">
        <f t="shared" si="0"/>
        <v>2025</v>
      </c>
      <c r="R7" s="13">
        <f t="shared" si="0"/>
        <v>2025</v>
      </c>
      <c r="S7" s="13">
        <f t="shared" si="0"/>
        <v>2025</v>
      </c>
      <c r="T7" s="13">
        <f t="shared" si="0"/>
        <v>2025</v>
      </c>
      <c r="U7" s="13">
        <f t="shared" si="0"/>
        <v>2025</v>
      </c>
      <c r="V7" s="13">
        <f t="shared" si="0"/>
        <v>2025</v>
      </c>
      <c r="W7" s="14">
        <f t="shared" si="0"/>
        <v>2025</v>
      </c>
      <c r="X7" s="13">
        <f t="shared" si="0"/>
        <v>2025</v>
      </c>
      <c r="Y7" s="13">
        <f t="shared" si="0"/>
        <v>2025</v>
      </c>
      <c r="Z7" s="13">
        <f t="shared" si="0"/>
        <v>2025</v>
      </c>
      <c r="AA7" s="15">
        <f t="shared" si="0"/>
        <v>2026</v>
      </c>
      <c r="AB7" s="13">
        <f t="shared" si="0"/>
        <v>2026</v>
      </c>
      <c r="AC7" s="13">
        <f t="shared" si="0"/>
        <v>2026</v>
      </c>
      <c r="AD7" s="13">
        <f t="shared" si="0"/>
        <v>2026</v>
      </c>
      <c r="AE7" s="13">
        <f t="shared" si="0"/>
        <v>2026</v>
      </c>
      <c r="AF7" s="13">
        <f t="shared" si="0"/>
        <v>2026</v>
      </c>
      <c r="AG7" s="13">
        <f t="shared" si="0"/>
        <v>2026</v>
      </c>
      <c r="AH7" s="13">
        <f t="shared" si="0"/>
        <v>2026</v>
      </c>
      <c r="AI7" s="14">
        <f t="shared" si="0"/>
        <v>2026</v>
      </c>
      <c r="AJ7" s="13">
        <f t="shared" si="0"/>
        <v>2026</v>
      </c>
      <c r="AK7" s="13">
        <f t="shared" si="0"/>
        <v>2026</v>
      </c>
      <c r="AL7" s="13">
        <f t="shared" si="0"/>
        <v>2026</v>
      </c>
    </row>
    <row r="8" spans="1:38" x14ac:dyDescent="0.3">
      <c r="C8" s="13">
        <f t="shared" ref="C8:AL8" si="1">MONTH(C9)</f>
        <v>1</v>
      </c>
      <c r="D8" s="13">
        <f t="shared" si="1"/>
        <v>2</v>
      </c>
      <c r="E8" s="13">
        <f t="shared" si="1"/>
        <v>3</v>
      </c>
      <c r="F8" s="13">
        <f t="shared" si="1"/>
        <v>4</v>
      </c>
      <c r="G8" s="13">
        <f t="shared" si="1"/>
        <v>5</v>
      </c>
      <c r="H8" s="13">
        <f t="shared" si="1"/>
        <v>6</v>
      </c>
      <c r="I8" s="13">
        <f t="shared" si="1"/>
        <v>7</v>
      </c>
      <c r="J8" s="13">
        <f t="shared" si="1"/>
        <v>8</v>
      </c>
      <c r="K8" s="14">
        <f t="shared" si="1"/>
        <v>9</v>
      </c>
      <c r="L8" s="13">
        <f t="shared" si="1"/>
        <v>10</v>
      </c>
      <c r="M8" s="13">
        <f t="shared" si="1"/>
        <v>11</v>
      </c>
      <c r="N8" s="13">
        <f t="shared" si="1"/>
        <v>12</v>
      </c>
      <c r="O8" s="15">
        <f t="shared" si="1"/>
        <v>1</v>
      </c>
      <c r="P8" s="13">
        <f t="shared" si="1"/>
        <v>2</v>
      </c>
      <c r="Q8" s="13">
        <f t="shared" si="1"/>
        <v>3</v>
      </c>
      <c r="R8" s="13">
        <f t="shared" si="1"/>
        <v>4</v>
      </c>
      <c r="S8" s="13">
        <f t="shared" si="1"/>
        <v>5</v>
      </c>
      <c r="T8" s="13">
        <f t="shared" si="1"/>
        <v>6</v>
      </c>
      <c r="U8" s="13">
        <f t="shared" si="1"/>
        <v>7</v>
      </c>
      <c r="V8" s="13">
        <f t="shared" si="1"/>
        <v>8</v>
      </c>
      <c r="W8" s="14">
        <f t="shared" si="1"/>
        <v>9</v>
      </c>
      <c r="X8" s="13">
        <f t="shared" si="1"/>
        <v>10</v>
      </c>
      <c r="Y8" s="13">
        <f t="shared" si="1"/>
        <v>11</v>
      </c>
      <c r="Z8" s="13">
        <f t="shared" si="1"/>
        <v>12</v>
      </c>
      <c r="AA8" s="15">
        <f t="shared" si="1"/>
        <v>1</v>
      </c>
      <c r="AB8" s="13">
        <f t="shared" si="1"/>
        <v>2</v>
      </c>
      <c r="AC8" s="13">
        <f t="shared" si="1"/>
        <v>3</v>
      </c>
      <c r="AD8" s="13">
        <f t="shared" si="1"/>
        <v>4</v>
      </c>
      <c r="AE8" s="13">
        <f t="shared" si="1"/>
        <v>5</v>
      </c>
      <c r="AF8" s="13">
        <f t="shared" si="1"/>
        <v>6</v>
      </c>
      <c r="AG8" s="13">
        <f t="shared" si="1"/>
        <v>7</v>
      </c>
      <c r="AH8" s="13">
        <f t="shared" si="1"/>
        <v>8</v>
      </c>
      <c r="AI8" s="14">
        <f t="shared" si="1"/>
        <v>9</v>
      </c>
      <c r="AJ8" s="13">
        <f t="shared" si="1"/>
        <v>10</v>
      </c>
      <c r="AK8" s="13">
        <f t="shared" si="1"/>
        <v>11</v>
      </c>
      <c r="AL8" s="13">
        <f t="shared" si="1"/>
        <v>12</v>
      </c>
    </row>
    <row r="9" spans="1:38" x14ac:dyDescent="0.3">
      <c r="B9" s="16"/>
      <c r="C9" s="17">
        <v>45322</v>
      </c>
      <c r="D9" s="17">
        <f>EOMONTH(C9,1)</f>
        <v>45351</v>
      </c>
      <c r="E9" s="17">
        <f t="shared" ref="E9:AL9" si="2">EOMONTH(D9,1)</f>
        <v>45382</v>
      </c>
      <c r="F9" s="17">
        <f t="shared" si="2"/>
        <v>45412</v>
      </c>
      <c r="G9" s="17">
        <f>EOMONTH(F9,1)</f>
        <v>45443</v>
      </c>
      <c r="H9" s="17">
        <f>EOMONTH(G9,1)</f>
        <v>45473</v>
      </c>
      <c r="I9" s="17">
        <f t="shared" si="2"/>
        <v>45504</v>
      </c>
      <c r="J9" s="17">
        <f t="shared" si="2"/>
        <v>45535</v>
      </c>
      <c r="K9" s="17">
        <f t="shared" si="2"/>
        <v>45565</v>
      </c>
      <c r="L9" s="17">
        <f t="shared" si="2"/>
        <v>45596</v>
      </c>
      <c r="M9" s="17">
        <f t="shared" si="2"/>
        <v>45626</v>
      </c>
      <c r="N9" s="17">
        <f t="shared" si="2"/>
        <v>45657</v>
      </c>
      <c r="O9" s="17">
        <f t="shared" si="2"/>
        <v>45688</v>
      </c>
      <c r="P9" s="17">
        <f t="shared" si="2"/>
        <v>45716</v>
      </c>
      <c r="Q9" s="17">
        <f t="shared" si="2"/>
        <v>45747</v>
      </c>
      <c r="R9" s="17">
        <f t="shared" si="2"/>
        <v>45777</v>
      </c>
      <c r="S9" s="17">
        <f t="shared" si="2"/>
        <v>45808</v>
      </c>
      <c r="T9" s="17">
        <f t="shared" si="2"/>
        <v>45838</v>
      </c>
      <c r="U9" s="17">
        <f t="shared" si="2"/>
        <v>45869</v>
      </c>
      <c r="V9" s="17">
        <f t="shared" si="2"/>
        <v>45900</v>
      </c>
      <c r="W9" s="17">
        <f t="shared" si="2"/>
        <v>45930</v>
      </c>
      <c r="X9" s="17">
        <f t="shared" si="2"/>
        <v>45961</v>
      </c>
      <c r="Y9" s="17">
        <f t="shared" si="2"/>
        <v>45991</v>
      </c>
      <c r="Z9" s="17">
        <f t="shared" si="2"/>
        <v>46022</v>
      </c>
      <c r="AA9" s="17">
        <f t="shared" si="2"/>
        <v>46053</v>
      </c>
      <c r="AB9" s="17">
        <f t="shared" si="2"/>
        <v>46081</v>
      </c>
      <c r="AC9" s="17">
        <f t="shared" si="2"/>
        <v>46112</v>
      </c>
      <c r="AD9" s="17">
        <f t="shared" si="2"/>
        <v>46142</v>
      </c>
      <c r="AE9" s="17">
        <f t="shared" si="2"/>
        <v>46173</v>
      </c>
      <c r="AF9" s="17">
        <f t="shared" si="2"/>
        <v>46203</v>
      </c>
      <c r="AG9" s="17">
        <f t="shared" si="2"/>
        <v>46234</v>
      </c>
      <c r="AH9" s="17">
        <f t="shared" si="2"/>
        <v>46265</v>
      </c>
      <c r="AI9" s="17">
        <f t="shared" si="2"/>
        <v>46295</v>
      </c>
      <c r="AJ9" s="17">
        <f t="shared" si="2"/>
        <v>46326</v>
      </c>
      <c r="AK9" s="17">
        <f t="shared" si="2"/>
        <v>46356</v>
      </c>
      <c r="AL9" s="17">
        <f t="shared" si="2"/>
        <v>46387</v>
      </c>
    </row>
    <row r="10" spans="1:38" x14ac:dyDescent="0.3"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x14ac:dyDescent="0.3"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spans="1:38" x14ac:dyDescent="0.3">
      <c r="B12" s="10" t="s">
        <v>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 x14ac:dyDescent="0.3">
      <c r="B13" s="10" t="s">
        <v>7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1:38" x14ac:dyDescent="0.3">
      <c r="B14" s="10" t="s">
        <v>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</row>
    <row r="15" spans="1:38" x14ac:dyDescent="0.3">
      <c r="B15" s="10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1:38" x14ac:dyDescent="0.3">
      <c r="B16" s="10" t="s">
        <v>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2:38" x14ac:dyDescent="0.3">
      <c r="B17" t="s">
        <v>10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spans="2:38" x14ac:dyDescent="0.3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2:38" x14ac:dyDescent="0.3">
      <c r="B19" s="10" t="s">
        <v>11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spans="2:38" x14ac:dyDescent="0.3">
      <c r="B20" s="10" t="s">
        <v>12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2:38" x14ac:dyDescent="0.3">
      <c r="B21" s="10" t="s">
        <v>13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2:38" x14ac:dyDescent="0.3">
      <c r="B22" s="10" t="s">
        <v>14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x14ac:dyDescent="0.3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</row>
    <row r="24" spans="2:38" x14ac:dyDescent="0.3">
      <c r="B24" s="10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2:38" x14ac:dyDescent="0.3">
      <c r="B25" s="10" t="s">
        <v>16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</row>
    <row r="26" spans="2:38" x14ac:dyDescent="0.3">
      <c r="B26" s="10" t="s">
        <v>17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2:38" x14ac:dyDescent="0.3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</row>
    <row r="28" spans="2:38" x14ac:dyDescent="0.3">
      <c r="B28" t="s">
        <v>18</v>
      </c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2:38" x14ac:dyDescent="0.3"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</row>
    <row r="30" spans="2:38" x14ac:dyDescent="0.3">
      <c r="B30" s="21" t="s">
        <v>19</v>
      </c>
      <c r="C30" s="22">
        <f t="shared" ref="C30:AL30" si="3">SUM(C10:C28)</f>
        <v>0</v>
      </c>
      <c r="D30" s="22">
        <f t="shared" si="3"/>
        <v>0</v>
      </c>
      <c r="E30" s="22">
        <f t="shared" si="3"/>
        <v>0</v>
      </c>
      <c r="F30" s="22">
        <f t="shared" si="3"/>
        <v>0</v>
      </c>
      <c r="G30" s="22">
        <f t="shared" si="3"/>
        <v>0</v>
      </c>
      <c r="H30" s="22">
        <f t="shared" si="3"/>
        <v>0</v>
      </c>
      <c r="I30" s="22">
        <f t="shared" si="3"/>
        <v>0</v>
      </c>
      <c r="J30" s="22">
        <f t="shared" si="3"/>
        <v>0</v>
      </c>
      <c r="K30" s="22">
        <f t="shared" si="3"/>
        <v>0</v>
      </c>
      <c r="L30" s="22">
        <f t="shared" si="3"/>
        <v>0</v>
      </c>
      <c r="M30" s="22">
        <f t="shared" si="3"/>
        <v>0</v>
      </c>
      <c r="N30" s="22">
        <f t="shared" si="3"/>
        <v>0</v>
      </c>
      <c r="O30" s="22">
        <f t="shared" si="3"/>
        <v>0</v>
      </c>
      <c r="P30" s="22">
        <f t="shared" si="3"/>
        <v>0</v>
      </c>
      <c r="Q30" s="22">
        <f t="shared" si="3"/>
        <v>0</v>
      </c>
      <c r="R30" s="22">
        <f t="shared" si="3"/>
        <v>0</v>
      </c>
      <c r="S30" s="22">
        <f t="shared" si="3"/>
        <v>0</v>
      </c>
      <c r="T30" s="22">
        <f t="shared" si="3"/>
        <v>0</v>
      </c>
      <c r="U30" s="22">
        <f t="shared" si="3"/>
        <v>0</v>
      </c>
      <c r="V30" s="22">
        <f t="shared" si="3"/>
        <v>0</v>
      </c>
      <c r="W30" s="22">
        <f t="shared" si="3"/>
        <v>0</v>
      </c>
      <c r="X30" s="22">
        <f t="shared" si="3"/>
        <v>0</v>
      </c>
      <c r="Y30" s="22">
        <f t="shared" si="3"/>
        <v>0</v>
      </c>
      <c r="Z30" s="22">
        <f t="shared" si="3"/>
        <v>0</v>
      </c>
      <c r="AA30" s="22">
        <f t="shared" si="3"/>
        <v>0</v>
      </c>
      <c r="AB30" s="22">
        <f t="shared" si="3"/>
        <v>0</v>
      </c>
      <c r="AC30" s="22">
        <f t="shared" si="3"/>
        <v>0</v>
      </c>
      <c r="AD30" s="22">
        <f t="shared" si="3"/>
        <v>0</v>
      </c>
      <c r="AE30" s="22">
        <f t="shared" si="3"/>
        <v>0</v>
      </c>
      <c r="AF30" s="22">
        <f t="shared" si="3"/>
        <v>0</v>
      </c>
      <c r="AG30" s="22">
        <f t="shared" si="3"/>
        <v>0</v>
      </c>
      <c r="AH30" s="22">
        <f t="shared" si="3"/>
        <v>0</v>
      </c>
      <c r="AI30" s="22">
        <f t="shared" si="3"/>
        <v>0</v>
      </c>
      <c r="AJ30" s="22">
        <f t="shared" si="3"/>
        <v>0</v>
      </c>
      <c r="AK30" s="22">
        <f t="shared" si="3"/>
        <v>0</v>
      </c>
      <c r="AL30" s="22">
        <f t="shared" si="3"/>
        <v>0</v>
      </c>
    </row>
    <row r="31" spans="2:38" x14ac:dyDescent="0.3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2:38" x14ac:dyDescent="0.3">
      <c r="B32" t="s">
        <v>20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2:38" x14ac:dyDescent="0.3"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2:38" x14ac:dyDescent="0.3">
      <c r="B34" t="s">
        <v>21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2:38" x14ac:dyDescent="0.3">
      <c r="B35" t="s">
        <v>22</v>
      </c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2:38" x14ac:dyDescent="0.3">
      <c r="B36" t="s">
        <v>23</v>
      </c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2:38" x14ac:dyDescent="0.3">
      <c r="B37" t="s">
        <v>24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2:38" x14ac:dyDescent="0.3"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2:38" x14ac:dyDescent="0.3">
      <c r="B39" t="s">
        <v>25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2:38" x14ac:dyDescent="0.3"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2:38" x14ac:dyDescent="0.3">
      <c r="B41" t="s">
        <v>26</v>
      </c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2:38" x14ac:dyDescent="0.3">
      <c r="B42" t="s">
        <v>27</v>
      </c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2:38" x14ac:dyDescent="0.3">
      <c r="B43" t="s">
        <v>28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2:38" x14ac:dyDescent="0.3">
      <c r="B44" t="s">
        <v>29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2:38" x14ac:dyDescent="0.3">
      <c r="B45" t="s">
        <v>30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spans="2:38" x14ac:dyDescent="0.3">
      <c r="B46" t="s">
        <v>31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2:38" x14ac:dyDescent="0.3">
      <c r="B47" t="s">
        <v>32</v>
      </c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2:38" x14ac:dyDescent="0.3">
      <c r="B48" t="s">
        <v>33</v>
      </c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2:38" x14ac:dyDescent="0.3">
      <c r="B49" t="s">
        <v>34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2:38" x14ac:dyDescent="0.3">
      <c r="B50" t="s">
        <v>35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2:38" x14ac:dyDescent="0.3">
      <c r="B51" t="s">
        <v>36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2:38" x14ac:dyDescent="0.3">
      <c r="B52" t="s">
        <v>37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2:38" x14ac:dyDescent="0.3"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2:38" hidden="1" outlineLevel="1" x14ac:dyDescent="0.3">
      <c r="B54" s="27" t="s">
        <v>38</v>
      </c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2:38" hidden="1" outlineLevel="1" x14ac:dyDescent="0.3">
      <c r="B55" s="27" t="s">
        <v>39</v>
      </c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2:38" hidden="1" outlineLevel="1" x14ac:dyDescent="0.3">
      <c r="B56" s="28" t="s">
        <v>21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2:38" hidden="1" outlineLevel="1" x14ac:dyDescent="0.3">
      <c r="B57" s="28" t="s">
        <v>22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2:38" hidden="1" outlineLevel="1" x14ac:dyDescent="0.3">
      <c r="B58" s="28" t="s">
        <v>23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2:38" hidden="1" outlineLevel="1" x14ac:dyDescent="0.3">
      <c r="B59" s="28" t="s">
        <v>24</v>
      </c>
      <c r="C59" s="25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2:38" hidden="1" outlineLevel="1" x14ac:dyDescent="0.3">
      <c r="B60" s="27" t="s">
        <v>25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2:38" hidden="1" outlineLevel="1" x14ac:dyDescent="0.3">
      <c r="B61" s="27" t="s">
        <v>26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2:38" hidden="1" outlineLevel="1" x14ac:dyDescent="0.3">
      <c r="B62" s="27" t="s">
        <v>27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2:38" hidden="1" outlineLevel="1" x14ac:dyDescent="0.3">
      <c r="B63" s="27" t="s">
        <v>28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2:38" hidden="1" outlineLevel="1" x14ac:dyDescent="0.3">
      <c r="B64" s="27" t="s">
        <v>29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idden="1" outlineLevel="1" x14ac:dyDescent="0.3">
      <c r="B65" s="27" t="s">
        <v>30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idden="1" outlineLevel="1" x14ac:dyDescent="0.3">
      <c r="B66" s="27" t="s">
        <v>31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idden="1" outlineLevel="1" x14ac:dyDescent="0.3">
      <c r="B67" s="27" t="s">
        <v>32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idden="1" outlineLevel="1" x14ac:dyDescent="0.3">
      <c r="B68" s="27" t="s">
        <v>33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1:38" hidden="1" outlineLevel="1" x14ac:dyDescent="0.3">
      <c r="B69" s="27" t="s">
        <v>34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idden="1" outlineLevel="1" x14ac:dyDescent="0.3">
      <c r="B70" s="27" t="s">
        <v>35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idden="1" outlineLevel="1" x14ac:dyDescent="0.3">
      <c r="B71" s="27" t="s">
        <v>36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idden="1" outlineLevel="1" x14ac:dyDescent="0.3">
      <c r="B72" s="27" t="s">
        <v>37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idden="1" outlineLevel="1" x14ac:dyDescent="0.3">
      <c r="B73" s="27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s="10" customFormat="1" collapsed="1" x14ac:dyDescent="0.3">
      <c r="A74" s="7"/>
      <c r="B74" s="10" t="s">
        <v>40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38" s="10" customFormat="1" x14ac:dyDescent="0.3">
      <c r="A75" s="7"/>
      <c r="B75" s="10" t="s">
        <v>41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</row>
    <row r="76" spans="1:38" s="10" customFormat="1" x14ac:dyDescent="0.3">
      <c r="A76" s="7"/>
      <c r="B76" s="10" t="s">
        <v>42</v>
      </c>
      <c r="C76" s="25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spans="1:38" s="10" customFormat="1" x14ac:dyDescent="0.3">
      <c r="A77" s="7"/>
      <c r="B77" s="10" t="s">
        <v>43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38" s="10" customFormat="1" x14ac:dyDescent="0.3">
      <c r="A78" s="7"/>
      <c r="B78" s="10" t="s">
        <v>44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38" s="10" customFormat="1" x14ac:dyDescent="0.3">
      <c r="A79" s="7"/>
      <c r="B79" s="10" t="s">
        <v>45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</row>
    <row r="80" spans="1:38" s="10" customFormat="1" x14ac:dyDescent="0.3">
      <c r="A80" s="7"/>
      <c r="B80" s="10" t="s">
        <v>46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</row>
    <row r="81" spans="1:38" s="10" customFormat="1" x14ac:dyDescent="0.3">
      <c r="A81" s="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</row>
    <row r="82" spans="1:38" s="10" customFormat="1" x14ac:dyDescent="0.3">
      <c r="A82" s="7"/>
      <c r="B82" s="10" t="s">
        <v>47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s="10" customFormat="1" x14ac:dyDescent="0.3">
      <c r="A83" s="7"/>
      <c r="B83" s="10" t="s">
        <v>48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1:38" s="10" customFormat="1" x14ac:dyDescent="0.3">
      <c r="A84" s="7"/>
      <c r="B84" s="10" t="s">
        <v>49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</row>
    <row r="85" spans="1:38" s="10" customFormat="1" x14ac:dyDescent="0.3">
      <c r="A85" s="7"/>
      <c r="B85" s="10" t="s">
        <v>50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1:38" s="10" customFormat="1" x14ac:dyDescent="0.3">
      <c r="A86" s="7"/>
      <c r="B86" s="10" t="s">
        <v>51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</row>
    <row r="87" spans="1:38" s="10" customFormat="1" x14ac:dyDescent="0.3">
      <c r="A87" s="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</row>
    <row r="88" spans="1:38" s="10" customFormat="1" x14ac:dyDescent="0.3">
      <c r="A88" s="7"/>
      <c r="B88" s="10" t="s">
        <v>52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</row>
    <row r="89" spans="1:38" s="10" customFormat="1" x14ac:dyDescent="0.3">
      <c r="A89" s="7"/>
      <c r="B89" s="10" t="s">
        <v>53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</row>
    <row r="90" spans="1:38" s="10" customFormat="1" x14ac:dyDescent="0.3">
      <c r="A90" s="7"/>
      <c r="B90" s="10" t="s">
        <v>54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1:38" s="10" customFormat="1" x14ac:dyDescent="0.3">
      <c r="A91" s="7"/>
      <c r="B91" s="10" t="s">
        <v>55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</row>
    <row r="92" spans="1:38" x14ac:dyDescent="0.3">
      <c r="B92" s="27"/>
      <c r="C92" s="25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</row>
    <row r="93" spans="1:38" x14ac:dyDescent="0.3">
      <c r="A93" s="2" t="s">
        <v>56</v>
      </c>
      <c r="B93" s="10" t="s">
        <v>57</v>
      </c>
      <c r="C93" s="29"/>
      <c r="D93" s="29"/>
      <c r="E93" s="29">
        <v>965.06</v>
      </c>
      <c r="F93" s="29">
        <v>965.06</v>
      </c>
      <c r="G93" s="29">
        <v>965.06</v>
      </c>
      <c r="H93" s="29">
        <v>965.06</v>
      </c>
      <c r="I93" s="29">
        <v>965.06</v>
      </c>
      <c r="J93" s="29">
        <v>965.06</v>
      </c>
      <c r="K93" s="29">
        <v>965.06</v>
      </c>
      <c r="L93" s="29">
        <v>965.06</v>
      </c>
      <c r="M93" s="29">
        <v>965.06</v>
      </c>
      <c r="N93" s="29">
        <v>965.06</v>
      </c>
      <c r="O93" s="29">
        <v>965.06</v>
      </c>
      <c r="P93" s="29">
        <v>965.06</v>
      </c>
      <c r="Q93" s="29">
        <v>965.06</v>
      </c>
      <c r="R93" s="29">
        <v>965.06</v>
      </c>
      <c r="S93" s="29">
        <v>965.06</v>
      </c>
      <c r="T93" s="29">
        <v>965.06</v>
      </c>
      <c r="U93" s="29">
        <v>965.06</v>
      </c>
      <c r="V93" s="29">
        <v>965.06</v>
      </c>
      <c r="W93" s="29">
        <v>965.06</v>
      </c>
      <c r="X93" s="29">
        <v>965.06</v>
      </c>
      <c r="Y93" s="29">
        <v>965.06</v>
      </c>
      <c r="Z93" s="29">
        <v>965.06</v>
      </c>
      <c r="AA93" s="29">
        <v>965.06</v>
      </c>
      <c r="AB93" s="29">
        <v>965.06</v>
      </c>
      <c r="AC93" s="29">
        <v>965.06</v>
      </c>
      <c r="AD93" s="29">
        <v>965.06</v>
      </c>
      <c r="AE93" s="29">
        <v>965.06</v>
      </c>
      <c r="AF93" s="29"/>
      <c r="AG93" s="29"/>
      <c r="AH93" s="29"/>
      <c r="AI93" s="29"/>
      <c r="AJ93" s="29"/>
      <c r="AK93" s="29"/>
      <c r="AL93" s="29"/>
    </row>
    <row r="94" spans="1:38" x14ac:dyDescent="0.3">
      <c r="A94" s="2" t="s">
        <v>56</v>
      </c>
      <c r="B94" s="10" t="s">
        <v>58</v>
      </c>
      <c r="C94" s="29"/>
      <c r="D94" s="29"/>
      <c r="E94" s="29">
        <v>819</v>
      </c>
      <c r="F94" s="29">
        <v>819</v>
      </c>
      <c r="G94" s="29">
        <v>819</v>
      </c>
      <c r="H94" s="29">
        <v>819</v>
      </c>
      <c r="I94" s="29">
        <v>819</v>
      </c>
      <c r="J94" s="29">
        <v>819</v>
      </c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x14ac:dyDescent="0.3">
      <c r="B95" s="1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x14ac:dyDescent="0.3">
      <c r="B96" s="10" t="s">
        <v>59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2:38" x14ac:dyDescent="0.3">
      <c r="B97" s="10" t="s">
        <v>60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2:38" x14ac:dyDescent="0.3">
      <c r="B98" s="1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38" x14ac:dyDescent="0.3">
      <c r="B99" s="10" t="s">
        <v>61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38" x14ac:dyDescent="0.3">
      <c r="B100" s="10" t="s">
        <v>62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38" x14ac:dyDescent="0.3">
      <c r="B101" s="10" t="s">
        <v>63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2:38" x14ac:dyDescent="0.3">
      <c r="B102" s="27"/>
      <c r="C102" s="25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</row>
    <row r="103" spans="2:38" x14ac:dyDescent="0.3">
      <c r="B103" t="s">
        <v>64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</row>
    <row r="104" spans="2:3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</row>
    <row r="105" spans="2:38" x14ac:dyDescent="0.3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2:38" x14ac:dyDescent="0.3">
      <c r="B106" s="30" t="s">
        <v>65</v>
      </c>
      <c r="C106" s="22" t="e">
        <f>SUM(C93:C104)+#REF!+#REF!</f>
        <v>#REF!</v>
      </c>
      <c r="D106" s="22" t="e">
        <f>SUM(D93:D104)+#REF!+#REF!</f>
        <v>#REF!</v>
      </c>
      <c r="E106" s="22" t="e">
        <f>SUM(E93:E104)+#REF!+#REF!</f>
        <v>#REF!</v>
      </c>
      <c r="F106" s="22" t="e">
        <f>SUM(F93:F104)+#REF!+#REF!</f>
        <v>#REF!</v>
      </c>
      <c r="G106" s="22" t="e">
        <f>SUM(G93:G104)+#REF!+#REF!</f>
        <v>#REF!</v>
      </c>
      <c r="H106" s="22" t="e">
        <f>SUM(H93:H104)+#REF!+#REF!</f>
        <v>#REF!</v>
      </c>
      <c r="I106" s="22" t="e">
        <f>SUM(I93:I104)+#REF!+#REF!</f>
        <v>#REF!</v>
      </c>
      <c r="J106" s="22" t="e">
        <f>SUM(J93:J104)+#REF!+#REF!</f>
        <v>#REF!</v>
      </c>
      <c r="K106" s="22" t="e">
        <f>SUM(K93:K104)+#REF!+#REF!</f>
        <v>#REF!</v>
      </c>
      <c r="L106" s="22" t="e">
        <f>SUM(L93:L104)+#REF!+#REF!</f>
        <v>#REF!</v>
      </c>
      <c r="M106" s="22" t="e">
        <f>SUM(M93:M104)+#REF!+#REF!</f>
        <v>#REF!</v>
      </c>
      <c r="N106" s="22" t="e">
        <f>SUM(N93:N104)+#REF!+#REF!</f>
        <v>#REF!</v>
      </c>
      <c r="O106" s="22" t="e">
        <f>SUM(O93:O104)+#REF!+#REF!</f>
        <v>#REF!</v>
      </c>
      <c r="P106" s="22" t="e">
        <f>SUM(P93:P104)+#REF!+#REF!</f>
        <v>#REF!</v>
      </c>
      <c r="Q106" s="22" t="e">
        <f>SUM(Q93:Q104)+#REF!+#REF!</f>
        <v>#REF!</v>
      </c>
      <c r="R106" s="22" t="e">
        <f>SUM(R93:R104)+#REF!+#REF!</f>
        <v>#REF!</v>
      </c>
      <c r="S106" s="22" t="e">
        <f>SUM(S93:S104)+#REF!+#REF!</f>
        <v>#REF!</v>
      </c>
      <c r="T106" s="22" t="e">
        <f>SUM(T93:T104)+#REF!+#REF!</f>
        <v>#REF!</v>
      </c>
      <c r="U106" s="22" t="e">
        <f>SUM(U93:U104)+#REF!+#REF!</f>
        <v>#REF!</v>
      </c>
      <c r="V106" s="22" t="e">
        <f>SUM(V93:V104)+#REF!+#REF!</f>
        <v>#REF!</v>
      </c>
      <c r="W106" s="22" t="e">
        <f>SUM(W93:W104)+#REF!+#REF!</f>
        <v>#REF!</v>
      </c>
      <c r="X106" s="22" t="e">
        <f>SUM(X93:X104)+#REF!+#REF!</f>
        <v>#REF!</v>
      </c>
      <c r="Y106" s="22" t="e">
        <f>SUM(Y93:Y104)+#REF!+#REF!</f>
        <v>#REF!</v>
      </c>
      <c r="Z106" s="22" t="e">
        <f>SUM(Z93:Z104)+#REF!+#REF!</f>
        <v>#REF!</v>
      </c>
      <c r="AA106" s="22" t="e">
        <f>SUM(AA93:AA104)+#REF!+#REF!</f>
        <v>#REF!</v>
      </c>
      <c r="AB106" s="22" t="e">
        <f>SUM(AB93:AB104)+#REF!+#REF!</f>
        <v>#REF!</v>
      </c>
      <c r="AC106" s="22" t="e">
        <f>SUM(AC93:AC104)+#REF!+#REF!</f>
        <v>#REF!</v>
      </c>
      <c r="AD106" s="22" t="e">
        <f>SUM(AD93:AD104)+#REF!+#REF!</f>
        <v>#REF!</v>
      </c>
      <c r="AE106" s="22" t="e">
        <f>SUM(AE93:AE104)+#REF!+#REF!</f>
        <v>#REF!</v>
      </c>
      <c r="AF106" s="22" t="e">
        <f>SUM(AF93:AF104)+#REF!+#REF!</f>
        <v>#REF!</v>
      </c>
      <c r="AG106" s="22" t="e">
        <f>SUM(AG93:AG104)+#REF!+#REF!</f>
        <v>#REF!</v>
      </c>
      <c r="AH106" s="22" t="e">
        <f>SUM(AH93:AH104)+#REF!+#REF!</f>
        <v>#REF!</v>
      </c>
      <c r="AI106" s="22" t="e">
        <f>SUM(AI93:AI104)+#REF!+#REF!</f>
        <v>#REF!</v>
      </c>
      <c r="AJ106" s="22" t="e">
        <f>SUM(AJ93:AJ104)+#REF!+#REF!</f>
        <v>#REF!</v>
      </c>
      <c r="AK106" s="22" t="e">
        <f>SUM(AK93:AK104)+#REF!+#REF!</f>
        <v>#REF!</v>
      </c>
      <c r="AL106" s="22" t="e">
        <f>SUM(AL93:AL104)+#REF!+#REF!</f>
        <v>#REF!</v>
      </c>
    </row>
    <row r="107" spans="2:38" x14ac:dyDescent="0.3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</row>
    <row r="108" spans="2:38" x14ac:dyDescent="0.3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2:38" x14ac:dyDescent="0.3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2:38" x14ac:dyDescent="0.3">
      <c r="B110" s="30"/>
      <c r="C110" s="22">
        <f t="shared" ref="C110:AL110" si="4">SUM(C107:C109)</f>
        <v>0</v>
      </c>
      <c r="D110" s="22">
        <f t="shared" si="4"/>
        <v>0</v>
      </c>
      <c r="E110" s="22">
        <f t="shared" si="4"/>
        <v>0</v>
      </c>
      <c r="F110" s="22">
        <f t="shared" si="4"/>
        <v>0</v>
      </c>
      <c r="G110" s="22">
        <f t="shared" si="4"/>
        <v>0</v>
      </c>
      <c r="H110" s="22">
        <f t="shared" si="4"/>
        <v>0</v>
      </c>
      <c r="I110" s="22">
        <f t="shared" si="4"/>
        <v>0</v>
      </c>
      <c r="J110" s="22">
        <f t="shared" si="4"/>
        <v>0</v>
      </c>
      <c r="K110" s="22">
        <f t="shared" si="4"/>
        <v>0</v>
      </c>
      <c r="L110" s="22">
        <f t="shared" si="4"/>
        <v>0</v>
      </c>
      <c r="M110" s="22">
        <f t="shared" si="4"/>
        <v>0</v>
      </c>
      <c r="N110" s="22">
        <f t="shared" si="4"/>
        <v>0</v>
      </c>
      <c r="O110" s="22">
        <f t="shared" si="4"/>
        <v>0</v>
      </c>
      <c r="P110" s="22">
        <f t="shared" si="4"/>
        <v>0</v>
      </c>
      <c r="Q110" s="22">
        <f t="shared" si="4"/>
        <v>0</v>
      </c>
      <c r="R110" s="22">
        <f t="shared" si="4"/>
        <v>0</v>
      </c>
      <c r="S110" s="22">
        <f t="shared" si="4"/>
        <v>0</v>
      </c>
      <c r="T110" s="22">
        <f t="shared" si="4"/>
        <v>0</v>
      </c>
      <c r="U110" s="22">
        <f t="shared" si="4"/>
        <v>0</v>
      </c>
      <c r="V110" s="22">
        <f t="shared" si="4"/>
        <v>0</v>
      </c>
      <c r="W110" s="22">
        <f t="shared" si="4"/>
        <v>0</v>
      </c>
      <c r="X110" s="22">
        <f t="shared" si="4"/>
        <v>0</v>
      </c>
      <c r="Y110" s="22">
        <f t="shared" si="4"/>
        <v>0</v>
      </c>
      <c r="Z110" s="22">
        <f t="shared" si="4"/>
        <v>0</v>
      </c>
      <c r="AA110" s="22">
        <f t="shared" si="4"/>
        <v>0</v>
      </c>
      <c r="AB110" s="22">
        <f t="shared" si="4"/>
        <v>0</v>
      </c>
      <c r="AC110" s="22">
        <f t="shared" si="4"/>
        <v>0</v>
      </c>
      <c r="AD110" s="22">
        <f t="shared" si="4"/>
        <v>0</v>
      </c>
      <c r="AE110" s="22">
        <f t="shared" si="4"/>
        <v>0</v>
      </c>
      <c r="AF110" s="22">
        <f t="shared" si="4"/>
        <v>0</v>
      </c>
      <c r="AG110" s="22">
        <f t="shared" si="4"/>
        <v>0</v>
      </c>
      <c r="AH110" s="22">
        <f t="shared" si="4"/>
        <v>0</v>
      </c>
      <c r="AI110" s="22">
        <f t="shared" si="4"/>
        <v>0</v>
      </c>
      <c r="AJ110" s="22">
        <f t="shared" si="4"/>
        <v>0</v>
      </c>
      <c r="AK110" s="22">
        <f t="shared" si="4"/>
        <v>0</v>
      </c>
      <c r="AL110" s="22">
        <f t="shared" si="4"/>
        <v>0</v>
      </c>
    </row>
    <row r="111" spans="2:38" x14ac:dyDescent="0.3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</row>
    <row r="112" spans="2:38" x14ac:dyDescent="0.3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</row>
    <row r="113" spans="2:38" x14ac:dyDescent="0.3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2:38" x14ac:dyDescent="0.3">
      <c r="B114" s="30"/>
      <c r="C114" s="22">
        <f t="shared" ref="C114:AL114" si="5">SUM(C112:C113)</f>
        <v>0</v>
      </c>
      <c r="D114" s="22">
        <f t="shared" si="5"/>
        <v>0</v>
      </c>
      <c r="E114" s="22">
        <f t="shared" si="5"/>
        <v>0</v>
      </c>
      <c r="F114" s="22">
        <f t="shared" si="5"/>
        <v>0</v>
      </c>
      <c r="G114" s="22">
        <f t="shared" si="5"/>
        <v>0</v>
      </c>
      <c r="H114" s="22">
        <f t="shared" si="5"/>
        <v>0</v>
      </c>
      <c r="I114" s="22">
        <f t="shared" si="5"/>
        <v>0</v>
      </c>
      <c r="J114" s="22">
        <f t="shared" si="5"/>
        <v>0</v>
      </c>
      <c r="K114" s="22">
        <f t="shared" si="5"/>
        <v>0</v>
      </c>
      <c r="L114" s="22">
        <f t="shared" si="5"/>
        <v>0</v>
      </c>
      <c r="M114" s="22">
        <f t="shared" si="5"/>
        <v>0</v>
      </c>
      <c r="N114" s="22">
        <f t="shared" si="5"/>
        <v>0</v>
      </c>
      <c r="O114" s="22">
        <f t="shared" si="5"/>
        <v>0</v>
      </c>
      <c r="P114" s="22">
        <f t="shared" si="5"/>
        <v>0</v>
      </c>
      <c r="Q114" s="22">
        <f t="shared" si="5"/>
        <v>0</v>
      </c>
      <c r="R114" s="22">
        <f t="shared" si="5"/>
        <v>0</v>
      </c>
      <c r="S114" s="22">
        <f t="shared" si="5"/>
        <v>0</v>
      </c>
      <c r="T114" s="22">
        <f t="shared" si="5"/>
        <v>0</v>
      </c>
      <c r="U114" s="22">
        <f t="shared" si="5"/>
        <v>0</v>
      </c>
      <c r="V114" s="22">
        <f t="shared" si="5"/>
        <v>0</v>
      </c>
      <c r="W114" s="22">
        <f t="shared" si="5"/>
        <v>0</v>
      </c>
      <c r="X114" s="22">
        <f t="shared" si="5"/>
        <v>0</v>
      </c>
      <c r="Y114" s="22">
        <f t="shared" si="5"/>
        <v>0</v>
      </c>
      <c r="Z114" s="22">
        <f t="shared" si="5"/>
        <v>0</v>
      </c>
      <c r="AA114" s="22">
        <f t="shared" si="5"/>
        <v>0</v>
      </c>
      <c r="AB114" s="22">
        <f t="shared" si="5"/>
        <v>0</v>
      </c>
      <c r="AC114" s="22">
        <f t="shared" si="5"/>
        <v>0</v>
      </c>
      <c r="AD114" s="22">
        <f t="shared" si="5"/>
        <v>0</v>
      </c>
      <c r="AE114" s="22">
        <f t="shared" si="5"/>
        <v>0</v>
      </c>
      <c r="AF114" s="22">
        <f t="shared" si="5"/>
        <v>0</v>
      </c>
      <c r="AG114" s="22">
        <f t="shared" si="5"/>
        <v>0</v>
      </c>
      <c r="AH114" s="22">
        <f t="shared" si="5"/>
        <v>0</v>
      </c>
      <c r="AI114" s="22">
        <f t="shared" si="5"/>
        <v>0</v>
      </c>
      <c r="AJ114" s="22">
        <f t="shared" si="5"/>
        <v>0</v>
      </c>
      <c r="AK114" s="22">
        <f t="shared" si="5"/>
        <v>0</v>
      </c>
      <c r="AL114" s="22">
        <f t="shared" si="5"/>
        <v>0</v>
      </c>
    </row>
    <row r="115" spans="2:38" x14ac:dyDescent="0.3">
      <c r="C115" s="32"/>
      <c r="D115" s="32"/>
      <c r="E115" s="32"/>
    </row>
    <row r="116" spans="2:38" x14ac:dyDescent="0.3">
      <c r="C116" s="32"/>
      <c r="D116" s="32"/>
      <c r="E116" s="32"/>
    </row>
    <row r="117" spans="2:38" x14ac:dyDescent="0.3">
      <c r="C117" s="32"/>
      <c r="D117" s="32"/>
      <c r="E117" s="32"/>
    </row>
  </sheetData>
  <pageMargins left="0.70866141732283472" right="0.70866141732283472" top="0.74803149606299213" bottom="0.74803149606299213" header="0.31496062992125984" footer="0.31496062992125984"/>
  <pageSetup paperSize="9" scale="51" fitToWidth="2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61A9-53CF-4FCD-887F-CAF91212B6D9}">
  <sheetPr>
    <pageSetUpPr fitToPage="1"/>
  </sheetPr>
  <dimension ref="B1:I15"/>
  <sheetViews>
    <sheetView showGridLines="0" workbookViewId="0">
      <selection activeCell="E7" sqref="E7"/>
    </sheetView>
  </sheetViews>
  <sheetFormatPr baseColWidth="10" defaultColWidth="11.44140625" defaultRowHeight="14.4" outlineLevelCol="1" x14ac:dyDescent="0.3"/>
  <cols>
    <col min="1" max="1" width="2.6640625" customWidth="1"/>
    <col min="2" max="2" width="32.44140625" bestFit="1" customWidth="1"/>
    <col min="3" max="4" width="27.6640625" customWidth="1"/>
    <col min="5" max="5" width="6.77734375" style="33" customWidth="1"/>
    <col min="6" max="6" width="27.6640625" customWidth="1"/>
    <col min="7" max="7" width="2.77734375" style="33" bestFit="1" customWidth="1"/>
    <col min="8" max="8" width="26.109375" customWidth="1" outlineLevel="1"/>
    <col min="9" max="9" width="2.77734375" style="33" bestFit="1" customWidth="1"/>
  </cols>
  <sheetData>
    <row r="1" spans="2:9" ht="21" x14ac:dyDescent="0.4">
      <c r="B1" s="1" t="s">
        <v>0</v>
      </c>
    </row>
    <row r="2" spans="2:9" ht="21" x14ac:dyDescent="0.4">
      <c r="B2" s="3" t="s">
        <v>89</v>
      </c>
    </row>
    <row r="3" spans="2:9" x14ac:dyDescent="0.3">
      <c r="C3" s="34"/>
      <c r="D3" s="34"/>
      <c r="F3" s="34"/>
      <c r="H3" s="34"/>
    </row>
    <row r="4" spans="2:9" x14ac:dyDescent="0.3">
      <c r="C4" s="35"/>
      <c r="D4" s="35"/>
      <c r="F4" s="35"/>
      <c r="H4" s="35"/>
    </row>
    <row r="5" spans="2:9" x14ac:dyDescent="0.3">
      <c r="B5" s="36" t="s">
        <v>90</v>
      </c>
      <c r="C5" s="16">
        <v>2023</v>
      </c>
      <c r="D5" s="16">
        <v>2024</v>
      </c>
      <c r="E5" s="37" t="s">
        <v>91</v>
      </c>
      <c r="F5" s="16">
        <v>2025</v>
      </c>
      <c r="G5" s="37" t="s">
        <v>91</v>
      </c>
      <c r="H5" s="16">
        <v>2026</v>
      </c>
      <c r="I5" s="37" t="s">
        <v>91</v>
      </c>
    </row>
    <row r="7" spans="2:9" x14ac:dyDescent="0.3">
      <c r="B7" t="s">
        <v>92</v>
      </c>
      <c r="C7" s="35"/>
      <c r="D7" s="35"/>
      <c r="E7" s="38" t="e">
        <f>(D7-C7)/C7</f>
        <v>#DIV/0!</v>
      </c>
      <c r="F7" s="35"/>
      <c r="G7" s="38"/>
      <c r="H7" s="35"/>
      <c r="I7" s="38" t="e">
        <f>(H7-F7)/F7</f>
        <v>#DIV/0!</v>
      </c>
    </row>
    <row r="8" spans="2:9" x14ac:dyDescent="0.3">
      <c r="B8" t="s">
        <v>93</v>
      </c>
      <c r="C8" s="35"/>
      <c r="D8" s="35"/>
      <c r="E8" s="38" t="e">
        <f>(D8-C8)/C8</f>
        <v>#DIV/0!</v>
      </c>
      <c r="F8" s="35"/>
      <c r="G8" s="38"/>
      <c r="H8" s="35"/>
      <c r="I8" s="38" t="e">
        <f>(H8-F8)/F8</f>
        <v>#DIV/0!</v>
      </c>
    </row>
    <row r="9" spans="2:9" x14ac:dyDescent="0.3">
      <c r="B9" t="s">
        <v>94</v>
      </c>
      <c r="C9" s="35"/>
      <c r="D9" s="35"/>
      <c r="E9" s="38"/>
      <c r="F9" s="35"/>
      <c r="G9" s="38"/>
      <c r="H9" s="35"/>
      <c r="I9" s="38"/>
    </row>
    <row r="10" spans="2:9" x14ac:dyDescent="0.3">
      <c r="B10" s="30" t="s">
        <v>95</v>
      </c>
      <c r="C10" s="39">
        <f>C7-C8-C9</f>
        <v>0</v>
      </c>
      <c r="D10" s="39">
        <f>D7-D8</f>
        <v>0</v>
      </c>
      <c r="E10" s="38" t="e">
        <f>(D10-C10)/C10</f>
        <v>#DIV/0!</v>
      </c>
      <c r="F10" s="39">
        <f>F7-F8</f>
        <v>0</v>
      </c>
      <c r="G10" s="38" t="e">
        <f>(F10-D10)/D10</f>
        <v>#DIV/0!</v>
      </c>
      <c r="H10" s="39">
        <f>H7-H8</f>
        <v>0</v>
      </c>
      <c r="I10" s="38" t="e">
        <f>(H10-F10)/F10</f>
        <v>#DIV/0!</v>
      </c>
    </row>
    <row r="11" spans="2:9" x14ac:dyDescent="0.3">
      <c r="C11" s="35"/>
      <c r="D11" s="35"/>
      <c r="F11" s="35"/>
      <c r="H11" s="35"/>
    </row>
    <row r="12" spans="2:9" x14ac:dyDescent="0.3">
      <c r="B12" t="s">
        <v>96</v>
      </c>
      <c r="C12" s="35"/>
      <c r="D12" s="35"/>
      <c r="E12" s="38" t="e">
        <f>(D12-C12)/C12</f>
        <v>#DIV/0!</v>
      </c>
      <c r="F12" s="35"/>
      <c r="G12" s="38" t="e">
        <f>(F12-D12)/D12</f>
        <v>#DIV/0!</v>
      </c>
      <c r="H12" s="35"/>
      <c r="I12" s="38" t="e">
        <f>(H12-F12)/F12</f>
        <v>#DIV/0!</v>
      </c>
    </row>
    <row r="13" spans="2:9" x14ac:dyDescent="0.3">
      <c r="C13" s="35"/>
      <c r="D13" s="35"/>
      <c r="F13" s="35"/>
      <c r="H13" s="35"/>
    </row>
    <row r="14" spans="2:9" x14ac:dyDescent="0.3">
      <c r="B14" s="30" t="s">
        <v>97</v>
      </c>
      <c r="C14" s="39">
        <f>C10-C12</f>
        <v>0</v>
      </c>
      <c r="D14" s="39">
        <f>D10-D12</f>
        <v>0</v>
      </c>
      <c r="E14" s="38" t="e">
        <f>(D14-C14)/C14</f>
        <v>#DIV/0!</v>
      </c>
      <c r="F14" s="39">
        <f>F10-F12</f>
        <v>0</v>
      </c>
      <c r="G14" s="38" t="e">
        <f>(F14-D14)/D14</f>
        <v>#DIV/0!</v>
      </c>
      <c r="H14" s="39">
        <f>H10-H12</f>
        <v>0</v>
      </c>
      <c r="I14" s="38" t="e">
        <f>(H14-F14)/F14</f>
        <v>#DIV/0!</v>
      </c>
    </row>
    <row r="15" spans="2:9" s="40" customFormat="1" ht="12" x14ac:dyDescent="0.25">
      <c r="D15" s="41"/>
      <c r="E15" s="42"/>
      <c r="F15" s="41"/>
      <c r="G15" s="42"/>
      <c r="H15" s="41"/>
      <c r="I15" s="42"/>
    </row>
  </sheetData>
  <pageMargins left="0.7" right="0.7" top="0.75" bottom="0.75" header="0.3" footer="0.3"/>
  <pageSetup paperSize="9" scale="8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0a1871-7637-47fa-9ce1-2c19bce4fdb5">
      <Terms xmlns="http://schemas.microsoft.com/office/infopath/2007/PartnerControls"/>
    </lcf76f155ced4ddcb4097134ff3c332f>
    <TaxCatchAll xmlns="087a8340-062d-4e62-a229-65e02c2604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E0990FA110740AD56D47439033C8A" ma:contentTypeVersion="14" ma:contentTypeDescription="Crée un document." ma:contentTypeScope="" ma:versionID="65d50dec046e8399e23f541821e28a79">
  <xsd:schema xmlns:xsd="http://www.w3.org/2001/XMLSchema" xmlns:xs="http://www.w3.org/2001/XMLSchema" xmlns:p="http://schemas.microsoft.com/office/2006/metadata/properties" xmlns:ns2="6a0a1871-7637-47fa-9ce1-2c19bce4fdb5" xmlns:ns3="087a8340-062d-4e62-a229-65e02c260469" targetNamespace="http://schemas.microsoft.com/office/2006/metadata/properties" ma:root="true" ma:fieldsID="cafe7e4b11f8a91c2cda592292c622fd" ns2:_="" ns3:_="">
    <xsd:import namespace="6a0a1871-7637-47fa-9ce1-2c19bce4fdb5"/>
    <xsd:import namespace="087a8340-062d-4e62-a229-65e02c260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a1871-7637-47fa-9ce1-2c19bce4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0c010f9f-15db-4b08-bcd4-cae72f9a97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a8340-062d-4e62-a229-65e02c2604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0ee283-c1f8-40dc-9f30-99e3861308e7}" ma:internalName="TaxCatchAll" ma:showField="CatchAllData" ma:web="087a8340-062d-4e62-a229-65e02c2604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8D91FE-0C9C-4224-B505-5479EEA5508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44f40d81-11f7-4867-826e-9632b632f90a"/>
    <ds:schemaRef ds:uri="http://purl.org/dc/elements/1.1/"/>
    <ds:schemaRef ds:uri="a13c084b-6a0b-40b2-a29d-0d6c5bd3413d"/>
    <ds:schemaRef ds:uri="http://schemas.microsoft.com/office/2006/metadata/properties"/>
    <ds:schemaRef ds:uri="http://purl.org/dc/dcmitype/"/>
    <ds:schemaRef ds:uri="6a0a1871-7637-47fa-9ce1-2c19bce4fdb5"/>
    <ds:schemaRef ds:uri="087a8340-062d-4e62-a229-65e02c260469"/>
  </ds:schemaRefs>
</ds:datastoreItem>
</file>

<file path=customXml/itemProps2.xml><?xml version="1.0" encoding="utf-8"?>
<ds:datastoreItem xmlns:ds="http://schemas.openxmlformats.org/officeDocument/2006/customXml" ds:itemID="{25E1BA12-57DF-431D-89CB-E0C6556C88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1558E8-7EC4-4BF2-922D-F6D7F94D9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Budget 2026</vt:lpstr>
      <vt:lpstr>Attérissage 2025</vt:lpstr>
      <vt:lpstr>Grand livre</vt:lpstr>
      <vt:lpstr>Indicateurs</vt:lpstr>
      <vt:lpstr>Trésorerie</vt:lpstr>
      <vt:lpstr>BP annuel</vt:lpstr>
      <vt:lpstr>'Attérissage 2025'!Zone_d_impression</vt:lpstr>
      <vt:lpstr>'Budget 2026'!Zone_d_impression</vt:lpstr>
      <vt:lpstr>Indicateurs!Zone_d_impression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Julien Laplaige</dc:creator>
  <cp:keywords/>
  <dc:description/>
  <cp:lastModifiedBy>Julien Laplaige</cp:lastModifiedBy>
  <cp:revision/>
  <cp:lastPrinted>2026-01-15T09:24:44Z</cp:lastPrinted>
  <dcterms:created xsi:type="dcterms:W3CDTF">2024-02-19T13:52:12Z</dcterms:created>
  <dcterms:modified xsi:type="dcterms:W3CDTF">2026-01-15T14:11:00Z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0x0101006C2E0990FA110740AD56D47439033C8A</vt:lpwstr>
  </property>
  <property fmtid="{D5CDD505-2E9C-101B-9397-08002B2CF9AE}" pid="3" name="MediaServiceImageTags">
    <vt:lpwstr/>
  </property>
</Properties>
</file>